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ส่วนโยธา (นำ) 2557-2559\รวม2557-2559\ประปา 2560 ล่าสุด\หมู่ที่ 4\"/>
    </mc:Choice>
  </mc:AlternateContent>
  <bookViews>
    <workbookView xWindow="0" yWindow="0" windowWidth="14370" windowHeight="5040" tabRatio="874" firstSheet="3" activeTab="3"/>
  </bookViews>
  <sheets>
    <sheet name="0000" sheetId="1" state="veryHidden" r:id="rId1"/>
    <sheet name="แบบ ปร.5" sheetId="6" state="hidden" r:id="rId2"/>
    <sheet name="แบบ ปร.6" sheetId="7" state="hidden" r:id="rId3"/>
    <sheet name="ปร.6" sheetId="35" r:id="rId4"/>
    <sheet name="ปร.5 (ก)" sheetId="33" r:id="rId5"/>
    <sheet name="ปร.5 (ข)" sheetId="65" r:id="rId6"/>
    <sheet name="ปร.4 (พ) " sheetId="66" r:id="rId7"/>
    <sheet name="โรงสูบน้ำ" sheetId="67" r:id="rId8"/>
    <sheet name="รางระบาย(2)-" sheetId="61" r:id="rId9"/>
    <sheet name="รางระบาย(1)-" sheetId="62" r:id="rId10"/>
    <sheet name="ป้ายปารประปา" sheetId="71" r:id="rId11"/>
    <sheet name="ป้ายบอกระดับน้ำ" sheetId="45" r:id="rId12"/>
    <sheet name="รั้ว - ประตูรั้ว" sheetId="56" r:id="rId13"/>
    <sheet name="ประสานท่อ" sheetId="44" r:id="rId14"/>
    <sheet name="ประสานท่อภายในโรงสูบน้ำ" sheetId="39" r:id="rId15"/>
    <sheet name="ทดสอบดิน" sheetId="8" r:id="rId16"/>
    <sheet name="ระบบไฟฟ้าภายนอก-ภายใน" sheetId="63" r:id="rId17"/>
    <sheet name="สระพักตะกอน-" sheetId="60" r:id="rId18"/>
    <sheet name="โรงกรอง" sheetId="41" r:id="rId19"/>
    <sheet name="ถังน้ำใส" sheetId="38" r:id="rId20"/>
    <sheet name="ท่อส่งน้ำดิบ " sheetId="16" state="hidden" r:id="rId21"/>
    <sheet name="หอถังสูง" sheetId="72" r:id="rId22"/>
    <sheet name="ระบบท่อส่งน้ำดิบ" sheetId="54" r:id="rId23"/>
    <sheet name="ระบบจ่ายน้ำประปา" sheetId="55" r:id="rId24"/>
    <sheet name="เครื่องสูบน้ำดิบ-" sheetId="57" r:id="rId25"/>
    <sheet name="เครื่องสูบน้ำดี-" sheetId="58" r:id="rId26"/>
    <sheet name="ไฟฟ้า " sheetId="22" state="hidden" r:id="rId27"/>
    <sheet name="ระบบจ่ายสารละลายคลอรีน" sheetId="74" r:id="rId28"/>
    <sheet name="เครื่องมือประการประปา" sheetId="75" r:id="rId29"/>
    <sheet name="กรด-ด่าง-" sheetId="59" r:id="rId30"/>
    <sheet name="สารส้ม" sheetId="76" r:id="rId31"/>
  </sheets>
  <externalReferences>
    <externalReference r:id="rId32"/>
    <externalReference r:id="rId33"/>
    <externalReference r:id="rId34"/>
    <externalReference r:id="rId35"/>
    <externalReference r:id="rId36"/>
    <externalReference r:id="rId37"/>
  </externalReferences>
  <definedNames>
    <definedName name="_xlnm.Print_Area" localSheetId="29">'กรด-ด่าง-'!$A$1:$K$36</definedName>
    <definedName name="_xlnm.Print_Area" localSheetId="28">เครื่องมือประการประปา!$A$1:$K$38</definedName>
    <definedName name="_xlnm.Print_Area" localSheetId="2">'แบบ ปร.6'!$A$1:$N$130</definedName>
    <definedName name="_xlnm.Print_Area" localSheetId="4">'ปร.5 (ก)'!$A$1:$M$50</definedName>
    <definedName name="_xlnm.Print_Area" localSheetId="13">ประสานท่อ!$A$1:$K$69</definedName>
    <definedName name="_xlnm.Print_Area" localSheetId="11">ป้ายบอกระดับน้ำ!$A$1:$K$40</definedName>
    <definedName name="_xlnm.Print_Area" localSheetId="23">ระบบจ่ายน้ำประปา!$A$1:$K$40</definedName>
    <definedName name="_xlnm.Print_Area" localSheetId="22">ระบบท่อส่งน้ำดิบ!$A$1:$K$37</definedName>
    <definedName name="_xlnm.Print_Area" localSheetId="12">'รั้ว - ประตูรั้ว'!$A$1:$K$73</definedName>
    <definedName name="_xlnm.Print_Area" localSheetId="9">'รางระบาย(1)-'!$A$1:$K$37</definedName>
    <definedName name="_xlnm.Print_Area" localSheetId="18">โรงกรอง!$A$1:$K$143</definedName>
    <definedName name="_xlnm.Print_Area" localSheetId="17">'สระพักตะกอน-'!$A$1:$K$36</definedName>
    <definedName name="_xlnm.Print_Area" localSheetId="30">สารส้ม!$A$1:$K$36</definedName>
    <definedName name="_xlnm.Print_Area" localSheetId="21">หอถังสูง!$A$1:$K$75</definedName>
    <definedName name="_xlnm.Print_Titles" localSheetId="29">'กรด-ด่าง-'!$1:$7</definedName>
    <definedName name="_xlnm.Print_Titles" localSheetId="28">เครื่องมือประการประปา!$1:$7</definedName>
    <definedName name="_xlnm.Print_Titles" localSheetId="19">ถังน้ำใส!$1:$7</definedName>
    <definedName name="_xlnm.Print_Titles" localSheetId="20">'ท่อส่งน้ำดิบ '!$1:$7</definedName>
    <definedName name="_xlnm.Print_Titles" localSheetId="13">ประสานท่อ!$1:$7</definedName>
    <definedName name="_xlnm.Print_Titles" localSheetId="14">ประสานท่อภายในโรงสูบน้ำ!$1:$7</definedName>
    <definedName name="_xlnm.Print_Titles" localSheetId="23">ระบบจ่ายน้ำประปา!$1:$7</definedName>
    <definedName name="_xlnm.Print_Titles" localSheetId="22">ระบบท่อส่งน้ำดิบ!$1:$7</definedName>
    <definedName name="_xlnm.Print_Titles" localSheetId="16">'ระบบไฟฟ้าภายนอก-ภายใน'!$1:$7</definedName>
    <definedName name="_xlnm.Print_Titles" localSheetId="12">'รั้ว - ประตูรั้ว'!$1:$8</definedName>
    <definedName name="_xlnm.Print_Titles" localSheetId="18">โรงกรอง!$1:$7</definedName>
    <definedName name="_xlnm.Print_Titles" localSheetId="7">โรงสูบน้ำ!$1:$7</definedName>
    <definedName name="_xlnm.Print_Titles" localSheetId="17">'สระพักตะกอน-'!$1:$7</definedName>
    <definedName name="_xlnm.Print_Titles" localSheetId="30">สารส้ม!$1:$7</definedName>
    <definedName name="_xlnm.Print_Titles" localSheetId="21">หอถังสูง!$1:$7</definedName>
  </definedNames>
  <calcPr calcId="152511"/>
</workbook>
</file>

<file path=xl/calcChain.xml><?xml version="1.0" encoding="utf-8"?>
<calcChain xmlns="http://schemas.openxmlformats.org/spreadsheetml/2006/main">
  <c r="C3" i="67" l="1"/>
  <c r="I38" i="44" l="1"/>
  <c r="J12" i="62" l="1"/>
  <c r="J13" i="62"/>
  <c r="J9" i="62"/>
  <c r="J8" i="62"/>
  <c r="K13" i="67"/>
  <c r="K10" i="67"/>
  <c r="E5" i="66" l="1"/>
  <c r="E6" i="66"/>
  <c r="E7" i="66"/>
  <c r="E4" i="66"/>
  <c r="E4" i="65"/>
  <c r="E5" i="65"/>
  <c r="E6" i="65"/>
  <c r="E3" i="65"/>
  <c r="E6" i="33"/>
  <c r="E7" i="33"/>
  <c r="E8" i="33"/>
  <c r="E5" i="33"/>
  <c r="L21" i="66"/>
  <c r="J22" i="66" s="1"/>
  <c r="L15" i="65"/>
  <c r="L16" i="65"/>
  <c r="L18" i="65"/>
  <c r="J18" i="65"/>
  <c r="J16" i="65"/>
  <c r="J19" i="74"/>
  <c r="J15" i="65"/>
  <c r="L21" i="33"/>
  <c r="L23" i="33"/>
  <c r="G39" i="72"/>
  <c r="J39" i="72"/>
  <c r="J23" i="33"/>
  <c r="J11" i="56"/>
  <c r="J10" i="56"/>
  <c r="J23" i="56"/>
  <c r="J18" i="56"/>
  <c r="J21" i="33"/>
  <c r="I9" i="62"/>
  <c r="I10" i="62"/>
  <c r="I11" i="62"/>
  <c r="I12" i="62"/>
  <c r="I13" i="62"/>
  <c r="G10" i="62"/>
  <c r="J10" i="62" s="1"/>
  <c r="J15" i="62" s="1"/>
  <c r="G11" i="62"/>
  <c r="J11" i="62" s="1"/>
  <c r="G12" i="62"/>
  <c r="G13" i="62"/>
  <c r="E17" i="35" l="1"/>
  <c r="K33" i="67"/>
  <c r="K32" i="67"/>
  <c r="K40" i="67"/>
  <c r="K49" i="67" l="1"/>
  <c r="J19" i="45"/>
  <c r="C2" i="76"/>
  <c r="C2" i="59"/>
  <c r="C2" i="75"/>
  <c r="C2" i="74"/>
  <c r="C2" i="58"/>
  <c r="C2" i="55" l="1"/>
  <c r="C2" i="54"/>
  <c r="C2" i="72"/>
  <c r="D2" i="38"/>
  <c r="C2" i="57" s="1"/>
  <c r="C2" i="41" l="1"/>
  <c r="C2" i="60"/>
  <c r="C2" i="63"/>
  <c r="C2" i="8"/>
  <c r="D2" i="39"/>
  <c r="C2" i="44"/>
  <c r="C3" i="56"/>
  <c r="C2" i="45" l="1"/>
  <c r="C2" i="62"/>
  <c r="C2" i="71" s="1"/>
  <c r="C2" i="61"/>
  <c r="C3" i="76" l="1"/>
  <c r="C3" i="75"/>
  <c r="C3" i="58"/>
  <c r="C3" i="59"/>
  <c r="C3" i="74"/>
  <c r="C3" i="54"/>
  <c r="C3" i="72"/>
  <c r="D3" i="38"/>
  <c r="C3" i="57" s="1"/>
  <c r="C3" i="55"/>
  <c r="C3" i="41"/>
  <c r="C3" i="63"/>
  <c r="D3" i="39"/>
  <c r="C4" i="56"/>
  <c r="C3" i="60"/>
  <c r="C3" i="8"/>
  <c r="C3" i="44"/>
  <c r="C3" i="45"/>
  <c r="C3" i="62"/>
  <c r="C3" i="71" s="1"/>
  <c r="C3" i="61"/>
  <c r="I12" i="76"/>
  <c r="G8" i="76"/>
  <c r="A2" i="76"/>
  <c r="J27" i="75"/>
  <c r="G12" i="76" l="1"/>
  <c r="J8" i="76"/>
  <c r="J12" i="76" s="1"/>
  <c r="J13" i="76" s="1"/>
  <c r="G10" i="75"/>
  <c r="J10" i="75"/>
  <c r="J11" i="75"/>
  <c r="J12" i="75"/>
  <c r="J13" i="75"/>
  <c r="J14" i="75"/>
  <c r="J15" i="75"/>
  <c r="J16" i="75"/>
  <c r="J18" i="75"/>
  <c r="J20" i="75"/>
  <c r="G8" i="75"/>
  <c r="G20" i="75"/>
  <c r="G12" i="75"/>
  <c r="G13" i="75"/>
  <c r="G14" i="75"/>
  <c r="G15" i="75"/>
  <c r="G18" i="75"/>
  <c r="G16" i="75"/>
  <c r="G11" i="75"/>
  <c r="G9" i="75"/>
  <c r="A2" i="75"/>
  <c r="G8" i="74"/>
  <c r="J8" i="74" s="1"/>
  <c r="I8" i="74"/>
  <c r="G9" i="74"/>
  <c r="I9" i="74"/>
  <c r="J9" i="74" s="1"/>
  <c r="E10" i="74"/>
  <c r="G10" i="74"/>
  <c r="J10" i="74" s="1"/>
  <c r="I10" i="74"/>
  <c r="J14" i="74"/>
  <c r="I14" i="74"/>
  <c r="I17" i="74" s="1"/>
  <c r="I18" i="74" s="1"/>
  <c r="I11" i="74"/>
  <c r="G11" i="74"/>
  <c r="A2" i="74"/>
  <c r="I63" i="72"/>
  <c r="I56" i="72"/>
  <c r="I57" i="72"/>
  <c r="I55" i="72"/>
  <c r="I49" i="72"/>
  <c r="H13" i="72"/>
  <c r="I13" i="72" s="1"/>
  <c r="G13" i="72"/>
  <c r="G63" i="72"/>
  <c r="I53" i="72"/>
  <c r="G53" i="72"/>
  <c r="E53" i="72"/>
  <c r="B53" i="72"/>
  <c r="I52" i="72"/>
  <c r="G52" i="72"/>
  <c r="E52" i="72"/>
  <c r="B52" i="72"/>
  <c r="I51" i="72"/>
  <c r="G51" i="72"/>
  <c r="E51" i="72"/>
  <c r="B51" i="72"/>
  <c r="G49" i="72"/>
  <c r="J49" i="72" s="1"/>
  <c r="G55" i="72"/>
  <c r="E56" i="72"/>
  <c r="G56" i="72"/>
  <c r="G57" i="72"/>
  <c r="G58" i="72"/>
  <c r="J58" i="72" s="1"/>
  <c r="G59" i="72"/>
  <c r="J59" i="72" s="1"/>
  <c r="G60" i="72"/>
  <c r="J60" i="72" s="1"/>
  <c r="G61" i="72"/>
  <c r="J61" i="72" s="1"/>
  <c r="B20" i="72"/>
  <c r="B27" i="72"/>
  <c r="E24" i="72"/>
  <c r="G24" i="72"/>
  <c r="I24" i="72"/>
  <c r="B16" i="72"/>
  <c r="B10" i="72"/>
  <c r="G47" i="72"/>
  <c r="J47" i="72" s="1"/>
  <c r="G46" i="72"/>
  <c r="J46" i="72" s="1"/>
  <c r="G45" i="72"/>
  <c r="J45" i="72" s="1"/>
  <c r="G44" i="72"/>
  <c r="J44" i="72" s="1"/>
  <c r="G43" i="72"/>
  <c r="J43" i="72" s="1"/>
  <c r="G42" i="72"/>
  <c r="J42" i="72" s="1"/>
  <c r="G38" i="72"/>
  <c r="J38" i="72" s="1"/>
  <c r="G37" i="72"/>
  <c r="G36" i="72"/>
  <c r="G35" i="72"/>
  <c r="G34" i="72"/>
  <c r="G33" i="72"/>
  <c r="G32" i="72"/>
  <c r="G31" i="72"/>
  <c r="G30" i="72"/>
  <c r="G29" i="72"/>
  <c r="G28" i="72"/>
  <c r="E28" i="72"/>
  <c r="B28" i="72"/>
  <c r="G27" i="72"/>
  <c r="E27" i="72"/>
  <c r="H25" i="72"/>
  <c r="I25" i="72" s="1"/>
  <c r="G25" i="72"/>
  <c r="E25" i="72"/>
  <c r="B25" i="72"/>
  <c r="I23" i="72"/>
  <c r="G23" i="72"/>
  <c r="E23" i="72"/>
  <c r="B23" i="72"/>
  <c r="I22" i="72"/>
  <c r="G22" i="72"/>
  <c r="E22" i="72"/>
  <c r="I21" i="72"/>
  <c r="G21" i="72"/>
  <c r="E21" i="72"/>
  <c r="B21" i="72"/>
  <c r="I20" i="72"/>
  <c r="G20" i="72"/>
  <c r="E20" i="72"/>
  <c r="I18" i="72"/>
  <c r="G18" i="72"/>
  <c r="E18" i="72"/>
  <c r="B18" i="72"/>
  <c r="I17" i="72"/>
  <c r="G17" i="72"/>
  <c r="E17" i="72"/>
  <c r="B17" i="72"/>
  <c r="I16" i="72"/>
  <c r="G16" i="72"/>
  <c r="E16" i="72"/>
  <c r="H14" i="72"/>
  <c r="I14" i="72" s="1"/>
  <c r="G14" i="72"/>
  <c r="E14" i="72"/>
  <c r="B14" i="72"/>
  <c r="I12" i="72"/>
  <c r="G12" i="72"/>
  <c r="E12" i="72"/>
  <c r="I10" i="72"/>
  <c r="G10" i="72"/>
  <c r="E10" i="72"/>
  <c r="I9" i="72"/>
  <c r="F9" i="72"/>
  <c r="G9" i="72" s="1"/>
  <c r="E9" i="72"/>
  <c r="A2" i="72"/>
  <c r="F105" i="41"/>
  <c r="H9" i="60"/>
  <c r="G17" i="63"/>
  <c r="I17" i="63"/>
  <c r="I8" i="39"/>
  <c r="L8" i="39" s="1"/>
  <c r="I40" i="72" l="1"/>
  <c r="G40" i="72"/>
  <c r="J40" i="72" s="1"/>
  <c r="J63" i="72"/>
  <c r="J13" i="72"/>
  <c r="J17" i="63"/>
  <c r="J8" i="75"/>
  <c r="J9" i="75"/>
  <c r="G27" i="75"/>
  <c r="I12" i="74"/>
  <c r="I13" i="74" s="1"/>
  <c r="G12" i="74"/>
  <c r="G13" i="74" s="1"/>
  <c r="I19" i="74"/>
  <c r="G17" i="74"/>
  <c r="G18" i="74" s="1"/>
  <c r="G19" i="74" s="1"/>
  <c r="J17" i="74"/>
  <c r="J18" i="74" s="1"/>
  <c r="J11" i="74"/>
  <c r="J12" i="74" s="1"/>
  <c r="J13" i="74" s="1"/>
  <c r="J56" i="72"/>
  <c r="J55" i="72"/>
  <c r="J57" i="72"/>
  <c r="J51" i="72"/>
  <c r="J52" i="72"/>
  <c r="J53" i="72"/>
  <c r="J30" i="72"/>
  <c r="J31" i="72"/>
  <c r="J32" i="72"/>
  <c r="J34" i="72"/>
  <c r="J35" i="72"/>
  <c r="J24" i="72"/>
  <c r="J10" i="72"/>
  <c r="J14" i="72"/>
  <c r="J20" i="72"/>
  <c r="J22" i="72"/>
  <c r="J23" i="72"/>
  <c r="J27" i="72"/>
  <c r="J28" i="72"/>
  <c r="J36" i="72"/>
  <c r="J9" i="72"/>
  <c r="J16" i="72"/>
  <c r="J17" i="72"/>
  <c r="I41" i="72"/>
  <c r="I64" i="72" s="1"/>
  <c r="J25" i="72"/>
  <c r="J37" i="72"/>
  <c r="J12" i="72"/>
  <c r="J18" i="72"/>
  <c r="J21" i="72"/>
  <c r="J29" i="72"/>
  <c r="J33" i="72"/>
  <c r="I13" i="44"/>
  <c r="J18" i="45"/>
  <c r="G9" i="71"/>
  <c r="I9" i="71"/>
  <c r="G10" i="71"/>
  <c r="G11" i="71"/>
  <c r="G12" i="71"/>
  <c r="J12" i="71" s="1"/>
  <c r="G13" i="71"/>
  <c r="G14" i="71"/>
  <c r="I14" i="71"/>
  <c r="B9" i="71"/>
  <c r="I8" i="71"/>
  <c r="A2" i="71"/>
  <c r="H57" i="67"/>
  <c r="J57" i="67"/>
  <c r="H59" i="67"/>
  <c r="J59" i="67"/>
  <c r="H61" i="67"/>
  <c r="J61" i="67"/>
  <c r="H46" i="67"/>
  <c r="K46" i="67" s="1"/>
  <c r="H47" i="67"/>
  <c r="K47" i="67" s="1"/>
  <c r="H48" i="67"/>
  <c r="K48" i="67" s="1"/>
  <c r="H49" i="67"/>
  <c r="H50" i="67"/>
  <c r="K50" i="67" s="1"/>
  <c r="H51" i="67"/>
  <c r="K51" i="67" s="1"/>
  <c r="H52" i="67"/>
  <c r="K52" i="67" s="1"/>
  <c r="H53" i="67"/>
  <c r="J53" i="67"/>
  <c r="H55" i="67"/>
  <c r="J55" i="67"/>
  <c r="J10" i="67"/>
  <c r="J12" i="67"/>
  <c r="J15" i="67"/>
  <c r="J16" i="67"/>
  <c r="J9" i="67"/>
  <c r="K9" i="67" s="1"/>
  <c r="G41" i="72" l="1"/>
  <c r="G64" i="72" s="1"/>
  <c r="K55" i="67"/>
  <c r="J9" i="71"/>
  <c r="K53" i="67"/>
  <c r="K61" i="67"/>
  <c r="K59" i="67"/>
  <c r="K57" i="67"/>
  <c r="J28" i="75"/>
  <c r="J41" i="72"/>
  <c r="J64" i="72" s="1"/>
  <c r="J14" i="71"/>
  <c r="J13" i="71"/>
  <c r="G15" i="71"/>
  <c r="I15" i="71"/>
  <c r="J11" i="71"/>
  <c r="J10" i="71"/>
  <c r="J8" i="71"/>
  <c r="H10" i="67"/>
  <c r="H12" i="67"/>
  <c r="K12" i="67" s="1"/>
  <c r="H13" i="67"/>
  <c r="H15" i="67"/>
  <c r="K15" i="67" s="1"/>
  <c r="H16" i="67"/>
  <c r="K16" i="67" s="1"/>
  <c r="H18" i="67"/>
  <c r="J18" i="67"/>
  <c r="H19" i="67"/>
  <c r="J19" i="67"/>
  <c r="H20" i="67"/>
  <c r="J20" i="67"/>
  <c r="H21" i="67"/>
  <c r="J21" i="67"/>
  <c r="H22" i="67"/>
  <c r="K22" i="67" s="1"/>
  <c r="H24" i="67"/>
  <c r="H26" i="67"/>
  <c r="H27" i="67"/>
  <c r="H28" i="67"/>
  <c r="H29" i="67"/>
  <c r="K29" i="67" s="1"/>
  <c r="H30" i="67"/>
  <c r="J30" i="67"/>
  <c r="H32" i="67"/>
  <c r="H33" i="67"/>
  <c r="H35" i="67"/>
  <c r="J35" i="67"/>
  <c r="H36" i="67"/>
  <c r="J36" i="67"/>
  <c r="H38" i="67"/>
  <c r="J38" i="67"/>
  <c r="H40" i="67"/>
  <c r="J40" i="67"/>
  <c r="H41" i="67"/>
  <c r="J41" i="67"/>
  <c r="J45" i="67"/>
  <c r="H45" i="67"/>
  <c r="A2" i="61"/>
  <c r="K21" i="67" l="1"/>
  <c r="K41" i="67"/>
  <c r="K38" i="67"/>
  <c r="K36" i="67"/>
  <c r="K35" i="67"/>
  <c r="K30" i="67"/>
  <c r="K28" i="67"/>
  <c r="K27" i="67"/>
  <c r="K26" i="67"/>
  <c r="K24" i="67"/>
  <c r="J15" i="71"/>
  <c r="J16" i="71" s="1"/>
  <c r="J20" i="33" s="1"/>
  <c r="L20" i="33" s="1"/>
  <c r="K45" i="67"/>
  <c r="H42" i="67"/>
  <c r="H43" i="67" s="1"/>
  <c r="H64" i="67" s="1"/>
  <c r="K20" i="67"/>
  <c r="K19" i="67"/>
  <c r="K18" i="67"/>
  <c r="J42" i="67"/>
  <c r="J43" i="67" s="1"/>
  <c r="J64" i="67" s="1"/>
  <c r="A2" i="67"/>
  <c r="K42" i="67" l="1"/>
  <c r="J65" i="72"/>
  <c r="K43" i="67"/>
  <c r="K64" i="67" l="1"/>
  <c r="K65" i="67" s="1"/>
  <c r="J18" i="33" s="1"/>
  <c r="L18" i="33" s="1"/>
  <c r="G66" i="72"/>
  <c r="J31" i="33"/>
  <c r="L31" i="33" s="1"/>
  <c r="A2" i="44" l="1"/>
  <c r="A3" i="56"/>
  <c r="A2" i="39"/>
  <c r="A2" i="38"/>
  <c r="L39" i="39"/>
  <c r="I40" i="38"/>
  <c r="L40" i="38" s="1"/>
  <c r="G34" i="41"/>
  <c r="G22" i="63"/>
  <c r="F24" i="63"/>
  <c r="G24" i="63" s="1"/>
  <c r="G25" i="63"/>
  <c r="G26" i="63"/>
  <c r="G27" i="63"/>
  <c r="F28" i="63"/>
  <c r="G28" i="63" s="1"/>
  <c r="H22" i="63"/>
  <c r="I22" i="63" s="1"/>
  <c r="I25" i="63"/>
  <c r="I26" i="63"/>
  <c r="I27" i="63"/>
  <c r="I28" i="63"/>
  <c r="I31" i="44"/>
  <c r="G8" i="44"/>
  <c r="G9" i="44"/>
  <c r="G10" i="44"/>
  <c r="G11" i="44"/>
  <c r="G12" i="44"/>
  <c r="G13" i="44"/>
  <c r="J13" i="44" s="1"/>
  <c r="G14" i="44"/>
  <c r="G15" i="44"/>
  <c r="G16" i="44"/>
  <c r="G17" i="44"/>
  <c r="G18" i="44"/>
  <c r="G19" i="44"/>
  <c r="G20" i="44"/>
  <c r="G21" i="44"/>
  <c r="G22" i="44"/>
  <c r="G23" i="44"/>
  <c r="G24" i="44"/>
  <c r="G25" i="44"/>
  <c r="G26" i="44"/>
  <c r="G27" i="44"/>
  <c r="G28" i="44"/>
  <c r="G29" i="44"/>
  <c r="G30" i="44"/>
  <c r="G31" i="44"/>
  <c r="J31" i="44" s="1"/>
  <c r="G32" i="44"/>
  <c r="I26" i="44"/>
  <c r="I27" i="44"/>
  <c r="I28" i="44"/>
  <c r="I29" i="44"/>
  <c r="I30" i="44"/>
  <c r="I32" i="44"/>
  <c r="J32" i="44" s="1"/>
  <c r="G35" i="44"/>
  <c r="J35" i="44" s="1"/>
  <c r="G36" i="44"/>
  <c r="E28" i="63"/>
  <c r="B28" i="63"/>
  <c r="E27" i="63"/>
  <c r="B27" i="63"/>
  <c r="E26" i="63"/>
  <c r="B26" i="63"/>
  <c r="E25" i="63"/>
  <c r="B25" i="63"/>
  <c r="I24" i="63"/>
  <c r="E24" i="63"/>
  <c r="E22" i="63"/>
  <c r="B22" i="63"/>
  <c r="I12" i="63"/>
  <c r="G12" i="63"/>
  <c r="G18" i="63" s="1"/>
  <c r="G19" i="63" s="1"/>
  <c r="A2" i="63"/>
  <c r="E13" i="62"/>
  <c r="B13" i="62"/>
  <c r="E12" i="62"/>
  <c r="B12" i="62"/>
  <c r="E11" i="62"/>
  <c r="B11" i="62"/>
  <c r="E10" i="62"/>
  <c r="B10" i="62"/>
  <c r="G9" i="62"/>
  <c r="E9" i="62"/>
  <c r="B9" i="62"/>
  <c r="I8" i="62"/>
  <c r="E8" i="62"/>
  <c r="A2" i="62"/>
  <c r="I9" i="60"/>
  <c r="F9" i="60"/>
  <c r="G9" i="60" s="1"/>
  <c r="E9" i="60"/>
  <c r="B9" i="60"/>
  <c r="I8" i="60"/>
  <c r="G8" i="60"/>
  <c r="G14" i="60" s="1"/>
  <c r="E8" i="60"/>
  <c r="A2" i="60"/>
  <c r="I12" i="59"/>
  <c r="F8" i="59"/>
  <c r="G8" i="59" s="1"/>
  <c r="J8" i="59" s="1"/>
  <c r="J12" i="59" s="1"/>
  <c r="J13" i="59" s="1"/>
  <c r="J17" i="65" s="1"/>
  <c r="L17" i="65" s="1"/>
  <c r="E8" i="59"/>
  <c r="B8" i="59"/>
  <c r="A2" i="59"/>
  <c r="F13" i="58"/>
  <c r="G13" i="58" s="1"/>
  <c r="F9" i="58"/>
  <c r="G9" i="58" s="1"/>
  <c r="H13" i="58"/>
  <c r="I13" i="58" s="1"/>
  <c r="E13" i="58"/>
  <c r="I12" i="58"/>
  <c r="I9" i="58"/>
  <c r="I10" i="58" s="1"/>
  <c r="I11" i="58" s="1"/>
  <c r="E9" i="58"/>
  <c r="A2" i="58"/>
  <c r="F14" i="57"/>
  <c r="G14" i="57" s="1"/>
  <c r="G15" i="57" s="1"/>
  <c r="G16" i="57" s="1"/>
  <c r="F9" i="57"/>
  <c r="G9" i="57" s="1"/>
  <c r="J9" i="57" s="1"/>
  <c r="H14" i="57"/>
  <c r="I14" i="57" s="1"/>
  <c r="E14" i="57"/>
  <c r="I12" i="57"/>
  <c r="J12" i="57"/>
  <c r="I9" i="57"/>
  <c r="E9" i="57"/>
  <c r="A2" i="57"/>
  <c r="I47" i="56"/>
  <c r="G47" i="56"/>
  <c r="J47" i="56" s="1"/>
  <c r="E47" i="56"/>
  <c r="B47" i="56"/>
  <c r="I46" i="56"/>
  <c r="G46" i="56"/>
  <c r="E46" i="56"/>
  <c r="B46" i="56"/>
  <c r="I45" i="56"/>
  <c r="G45" i="56"/>
  <c r="E45" i="56"/>
  <c r="B45" i="56"/>
  <c r="I44" i="56"/>
  <c r="I43" i="56"/>
  <c r="G44" i="56"/>
  <c r="J44" i="56" s="1"/>
  <c r="J48" i="56" s="1"/>
  <c r="G43" i="56"/>
  <c r="E44" i="56"/>
  <c r="B44" i="56"/>
  <c r="E43" i="56"/>
  <c r="B43" i="56"/>
  <c r="H38" i="56"/>
  <c r="I38" i="56" s="1"/>
  <c r="G38" i="56"/>
  <c r="E38" i="56"/>
  <c r="B38" i="56"/>
  <c r="I37" i="56"/>
  <c r="G37" i="56"/>
  <c r="E37" i="56"/>
  <c r="B37" i="56"/>
  <c r="I36" i="56"/>
  <c r="F36" i="56"/>
  <c r="G36" i="56" s="1"/>
  <c r="E36" i="56"/>
  <c r="B36" i="56"/>
  <c r="I35" i="56"/>
  <c r="F35" i="56"/>
  <c r="G35" i="56" s="1"/>
  <c r="J35" i="56" s="1"/>
  <c r="E35" i="56"/>
  <c r="B35" i="56"/>
  <c r="H34" i="56"/>
  <c r="I34" i="56" s="1"/>
  <c r="G34" i="56"/>
  <c r="E34" i="56"/>
  <c r="B34" i="56"/>
  <c r="I33" i="56"/>
  <c r="G33" i="56"/>
  <c r="E33" i="56"/>
  <c r="B33" i="56"/>
  <c r="I32" i="56"/>
  <c r="G32" i="56"/>
  <c r="E32" i="56"/>
  <c r="B32" i="56"/>
  <c r="I31" i="56"/>
  <c r="G31" i="56"/>
  <c r="J31" i="56" s="1"/>
  <c r="E31" i="56"/>
  <c r="B31" i="56"/>
  <c r="I30" i="56"/>
  <c r="G30" i="56"/>
  <c r="E30" i="56"/>
  <c r="B30" i="56"/>
  <c r="I29" i="56"/>
  <c r="G29" i="56"/>
  <c r="E29" i="56"/>
  <c r="B29" i="56"/>
  <c r="H24" i="56"/>
  <c r="I24" i="56"/>
  <c r="G24" i="56"/>
  <c r="E24" i="56"/>
  <c r="B24" i="56"/>
  <c r="I23" i="56"/>
  <c r="G23" i="56"/>
  <c r="E23" i="56"/>
  <c r="B23" i="56"/>
  <c r="I22" i="56"/>
  <c r="F22" i="56"/>
  <c r="G22" i="56" s="1"/>
  <c r="J22" i="56" s="1"/>
  <c r="E22" i="56"/>
  <c r="B22" i="56"/>
  <c r="I21" i="56"/>
  <c r="F21" i="56"/>
  <c r="G21" i="56" s="1"/>
  <c r="J21" i="56" s="1"/>
  <c r="E21" i="56"/>
  <c r="B21" i="56"/>
  <c r="I20" i="56"/>
  <c r="F20" i="56"/>
  <c r="G20" i="56" s="1"/>
  <c r="J20" i="56" s="1"/>
  <c r="E20" i="56"/>
  <c r="B20" i="56"/>
  <c r="F19" i="56"/>
  <c r="G19" i="56" s="1"/>
  <c r="J19" i="56" s="1"/>
  <c r="E19" i="56"/>
  <c r="B19" i="56"/>
  <c r="G18" i="56"/>
  <c r="E18" i="56"/>
  <c r="B18" i="56"/>
  <c r="G17" i="56"/>
  <c r="E17" i="56"/>
  <c r="B17" i="56"/>
  <c r="G16" i="56"/>
  <c r="J16" i="56" s="1"/>
  <c r="E16" i="56"/>
  <c r="B16" i="56"/>
  <c r="H15" i="56"/>
  <c r="I15" i="56" s="1"/>
  <c r="G15" i="56"/>
  <c r="E15" i="56"/>
  <c r="B15" i="56"/>
  <c r="I14" i="56"/>
  <c r="G14" i="56"/>
  <c r="E14" i="56"/>
  <c r="B14" i="56"/>
  <c r="I13" i="56"/>
  <c r="G13" i="56"/>
  <c r="E13" i="56"/>
  <c r="B13" i="56"/>
  <c r="I12" i="56"/>
  <c r="G12" i="56"/>
  <c r="E12" i="56"/>
  <c r="B12" i="56"/>
  <c r="I11" i="56"/>
  <c r="G11" i="56"/>
  <c r="G10" i="56"/>
  <c r="E11" i="56"/>
  <c r="B11" i="56"/>
  <c r="I10" i="56"/>
  <c r="E10" i="56"/>
  <c r="B10" i="56"/>
  <c r="K35" i="39"/>
  <c r="K36" i="39" s="1"/>
  <c r="I9" i="38"/>
  <c r="I10" i="38"/>
  <c r="I11" i="38"/>
  <c r="I13" i="38"/>
  <c r="I14" i="38"/>
  <c r="I15" i="38"/>
  <c r="I16" i="38"/>
  <c r="I18" i="38"/>
  <c r="I19" i="38"/>
  <c r="I21" i="38"/>
  <c r="I22" i="38"/>
  <c r="I23" i="38"/>
  <c r="H25" i="38"/>
  <c r="I25" i="38" s="1"/>
  <c r="H26" i="38"/>
  <c r="I26" i="38" s="1"/>
  <c r="H28" i="38"/>
  <c r="I28" i="38" s="1"/>
  <c r="H29" i="38"/>
  <c r="I29" i="38" s="1"/>
  <c r="I30" i="38"/>
  <c r="I32" i="38"/>
  <c r="L32" i="38" s="1"/>
  <c r="I33" i="38"/>
  <c r="L33" i="38" s="1"/>
  <c r="I34" i="38"/>
  <c r="L34" i="38" s="1"/>
  <c r="I35" i="38"/>
  <c r="L35" i="38" s="1"/>
  <c r="I36" i="38"/>
  <c r="L36" i="38" s="1"/>
  <c r="I38" i="38"/>
  <c r="L38" i="38" s="1"/>
  <c r="I39" i="38"/>
  <c r="L39" i="38" s="1"/>
  <c r="K9" i="38"/>
  <c r="K10" i="38"/>
  <c r="K11" i="38"/>
  <c r="K13" i="38"/>
  <c r="K14" i="38"/>
  <c r="K15" i="38"/>
  <c r="K16" i="38"/>
  <c r="K18" i="38"/>
  <c r="K21" i="38"/>
  <c r="K22" i="38"/>
  <c r="K25" i="38"/>
  <c r="K26" i="38"/>
  <c r="K28" i="38"/>
  <c r="K29" i="38"/>
  <c r="K30" i="38"/>
  <c r="K19" i="38"/>
  <c r="K23" i="38"/>
  <c r="I43" i="38"/>
  <c r="L43" i="38" s="1"/>
  <c r="H44" i="38"/>
  <c r="I44" i="38" s="1"/>
  <c r="L44" i="38" s="1"/>
  <c r="I46" i="38"/>
  <c r="L46" i="38" s="1"/>
  <c r="I47" i="38"/>
  <c r="L47" i="38" s="1"/>
  <c r="I48" i="38"/>
  <c r="L48" i="38" s="1"/>
  <c r="I49" i="38"/>
  <c r="L49" i="38" s="1"/>
  <c r="I50" i="38"/>
  <c r="L50" i="38" s="1"/>
  <c r="I51" i="38"/>
  <c r="L51" i="38" s="1"/>
  <c r="I53" i="38"/>
  <c r="K53" i="38"/>
  <c r="I54" i="38"/>
  <c r="K54" i="38"/>
  <c r="I55" i="38"/>
  <c r="K55" i="38"/>
  <c r="F9" i="41"/>
  <c r="G9" i="41" s="1"/>
  <c r="G10" i="41"/>
  <c r="G12" i="41"/>
  <c r="G13" i="41"/>
  <c r="G15" i="41"/>
  <c r="G16" i="41"/>
  <c r="G17" i="41"/>
  <c r="G18" i="41"/>
  <c r="G20" i="41"/>
  <c r="G21" i="41"/>
  <c r="G22" i="41"/>
  <c r="G23" i="41"/>
  <c r="G24" i="41"/>
  <c r="G26" i="41"/>
  <c r="G27" i="41"/>
  <c r="G28" i="41"/>
  <c r="G29" i="41"/>
  <c r="G30" i="41"/>
  <c r="G31" i="41"/>
  <c r="G32" i="41"/>
  <c r="G33" i="41"/>
  <c r="G35" i="41"/>
  <c r="G36" i="41"/>
  <c r="G37" i="41"/>
  <c r="G38" i="41"/>
  <c r="G39" i="41"/>
  <c r="F42" i="41"/>
  <c r="G42" i="41" s="1"/>
  <c r="J42" i="41" s="1"/>
  <c r="F43" i="41"/>
  <c r="G43" i="41" s="1"/>
  <c r="J43" i="41" s="1"/>
  <c r="G44" i="41"/>
  <c r="J44" i="41" s="1"/>
  <c r="G45" i="41"/>
  <c r="J45" i="41" s="1"/>
  <c r="G46" i="41"/>
  <c r="J46" i="41" s="1"/>
  <c r="G47" i="41"/>
  <c r="J47" i="41" s="1"/>
  <c r="G48" i="41"/>
  <c r="J48" i="41" s="1"/>
  <c r="G49" i="41"/>
  <c r="J49" i="41" s="1"/>
  <c r="G50" i="41"/>
  <c r="J50" i="41" s="1"/>
  <c r="G51" i="41"/>
  <c r="J51" i="41" s="1"/>
  <c r="G52" i="41"/>
  <c r="J52" i="41" s="1"/>
  <c r="G53" i="41"/>
  <c r="J53" i="41" s="1"/>
  <c r="G54" i="41"/>
  <c r="J54" i="41" s="1"/>
  <c r="G55" i="41"/>
  <c r="J55" i="41" s="1"/>
  <c r="G56" i="41"/>
  <c r="J56" i="41" s="1"/>
  <c r="G57" i="41"/>
  <c r="J57" i="41" s="1"/>
  <c r="G58" i="41"/>
  <c r="J58" i="41" s="1"/>
  <c r="G59" i="41"/>
  <c r="J59" i="41" s="1"/>
  <c r="G60" i="41"/>
  <c r="J60" i="41" s="1"/>
  <c r="G61" i="41"/>
  <c r="J61" i="41" s="1"/>
  <c r="G62" i="41"/>
  <c r="J62" i="41" s="1"/>
  <c r="G63" i="41"/>
  <c r="J63" i="41" s="1"/>
  <c r="G64" i="41"/>
  <c r="J64" i="41" s="1"/>
  <c r="G65" i="41"/>
  <c r="J65" i="41" s="1"/>
  <c r="G66" i="41"/>
  <c r="J66" i="41" s="1"/>
  <c r="G67" i="41"/>
  <c r="J67" i="41" s="1"/>
  <c r="G68" i="41"/>
  <c r="J68" i="41" s="1"/>
  <c r="G69" i="41"/>
  <c r="J69" i="41" s="1"/>
  <c r="G70" i="41"/>
  <c r="J70" i="41" s="1"/>
  <c r="G71" i="41"/>
  <c r="J71" i="41" s="1"/>
  <c r="G72" i="41"/>
  <c r="J72" i="41" s="1"/>
  <c r="G73" i="41"/>
  <c r="J73" i="41" s="1"/>
  <c r="F76" i="41"/>
  <c r="G76" i="41" s="1"/>
  <c r="J76" i="41" s="1"/>
  <c r="G77" i="41"/>
  <c r="J77" i="41" s="1"/>
  <c r="G78" i="41"/>
  <c r="J78" i="41" s="1"/>
  <c r="G79" i="41"/>
  <c r="J79" i="41" s="1"/>
  <c r="G80" i="41"/>
  <c r="J80" i="41" s="1"/>
  <c r="G81" i="41"/>
  <c r="J81" i="41" s="1"/>
  <c r="G83" i="41"/>
  <c r="G84" i="41"/>
  <c r="F86" i="41"/>
  <c r="G86" i="41" s="1"/>
  <c r="J86" i="41" s="1"/>
  <c r="F87" i="41"/>
  <c r="G87" i="41" s="1"/>
  <c r="F89" i="41"/>
  <c r="G89" i="41" s="1"/>
  <c r="J89" i="41" s="1"/>
  <c r="F90" i="41"/>
  <c r="G90" i="41" s="1"/>
  <c r="G91" i="41"/>
  <c r="J91" i="41" s="1"/>
  <c r="F93" i="41"/>
  <c r="G93" i="41" s="1"/>
  <c r="F94" i="41"/>
  <c r="G94" i="41" s="1"/>
  <c r="F95" i="41"/>
  <c r="G95" i="41" s="1"/>
  <c r="G96" i="41"/>
  <c r="G97" i="41"/>
  <c r="G98" i="41"/>
  <c r="G99" i="41"/>
  <c r="J99" i="41" s="1"/>
  <c r="G100" i="41"/>
  <c r="J100" i="41" s="1"/>
  <c r="G101" i="41"/>
  <c r="J101" i="41" s="1"/>
  <c r="G102" i="41"/>
  <c r="J102" i="41" s="1"/>
  <c r="G103" i="41"/>
  <c r="J103" i="41" s="1"/>
  <c r="G104" i="41"/>
  <c r="J104" i="41" s="1"/>
  <c r="G105" i="41"/>
  <c r="J105" i="41" s="1"/>
  <c r="F106" i="41"/>
  <c r="G106" i="41" s="1"/>
  <c r="J106" i="41" s="1"/>
  <c r="G107" i="41"/>
  <c r="J107" i="41" s="1"/>
  <c r="I9" i="41"/>
  <c r="I10" i="41"/>
  <c r="I12" i="41"/>
  <c r="H13" i="41"/>
  <c r="I13" i="41" s="1"/>
  <c r="I15" i="41"/>
  <c r="I16" i="41"/>
  <c r="I17" i="41"/>
  <c r="I18" i="41"/>
  <c r="I20" i="41"/>
  <c r="I21" i="41"/>
  <c r="I22" i="41"/>
  <c r="J22" i="41" s="1"/>
  <c r="I23" i="41"/>
  <c r="J23" i="41" s="1"/>
  <c r="H24" i="41"/>
  <c r="I24" i="41" s="1"/>
  <c r="J24" i="41" s="1"/>
  <c r="I26" i="41"/>
  <c r="I27" i="41"/>
  <c r="J27" i="41" s="1"/>
  <c r="I28" i="41"/>
  <c r="J28" i="41" s="1"/>
  <c r="I29" i="41"/>
  <c r="J29" i="41" s="1"/>
  <c r="I30" i="41"/>
  <c r="I31" i="41"/>
  <c r="J31" i="41" s="1"/>
  <c r="I32" i="41"/>
  <c r="J32" i="41" s="1"/>
  <c r="I33" i="41"/>
  <c r="J33" i="41" s="1"/>
  <c r="I34" i="41"/>
  <c r="I35" i="41"/>
  <c r="H36" i="41"/>
  <c r="I36" i="41" s="1"/>
  <c r="H37" i="41"/>
  <c r="I37" i="41" s="1"/>
  <c r="I83" i="41"/>
  <c r="I84" i="41"/>
  <c r="I86" i="41"/>
  <c r="I87" i="41"/>
  <c r="I89" i="41"/>
  <c r="I90" i="41"/>
  <c r="I91" i="41"/>
  <c r="H93" i="41"/>
  <c r="I93" i="41" s="1"/>
  <c r="H94" i="41"/>
  <c r="I94" i="41" s="1"/>
  <c r="H95" i="41"/>
  <c r="I95" i="41" s="1"/>
  <c r="H96" i="41"/>
  <c r="I96" i="41" s="1"/>
  <c r="H97" i="41"/>
  <c r="I97" i="41" s="1"/>
  <c r="H98" i="41"/>
  <c r="I98" i="41" s="1"/>
  <c r="G110" i="41"/>
  <c r="J110" i="41" s="1"/>
  <c r="G111" i="41"/>
  <c r="J111" i="41" s="1"/>
  <c r="G112" i="41"/>
  <c r="J112" i="41" s="1"/>
  <c r="G113" i="41"/>
  <c r="J113" i="41" s="1"/>
  <c r="G114" i="41"/>
  <c r="H114" i="41"/>
  <c r="I114" i="41" s="1"/>
  <c r="G115" i="41"/>
  <c r="H115" i="41"/>
  <c r="I115" i="41" s="1"/>
  <c r="G116" i="41"/>
  <c r="H116" i="41"/>
  <c r="I116" i="41" s="1"/>
  <c r="G118" i="41"/>
  <c r="H118" i="41"/>
  <c r="I118" i="41" s="1"/>
  <c r="G119" i="41"/>
  <c r="I119" i="41"/>
  <c r="G121" i="41"/>
  <c r="G122" i="41"/>
  <c r="F123" i="41"/>
  <c r="G123" i="41" s="1"/>
  <c r="G126" i="41"/>
  <c r="H126" i="41"/>
  <c r="I126" i="41" s="1"/>
  <c r="J126" i="41" s="1"/>
  <c r="E126" i="41"/>
  <c r="G8" i="55"/>
  <c r="G12" i="55"/>
  <c r="G14" i="55"/>
  <c r="G18" i="55"/>
  <c r="J18" i="55" s="1"/>
  <c r="G20" i="55"/>
  <c r="G22" i="55"/>
  <c r="G23" i="55"/>
  <c r="I12" i="55"/>
  <c r="I14" i="55"/>
  <c r="I18" i="55"/>
  <c r="H20" i="55"/>
  <c r="I20" i="55" s="1"/>
  <c r="I8" i="55"/>
  <c r="I10" i="55"/>
  <c r="I16" i="55"/>
  <c r="J16" i="55" s="1"/>
  <c r="I22" i="55"/>
  <c r="I23" i="55"/>
  <c r="E18" i="55"/>
  <c r="E14" i="55"/>
  <c r="E12" i="55"/>
  <c r="A2" i="55"/>
  <c r="B8" i="55"/>
  <c r="E8" i="55"/>
  <c r="B10" i="55"/>
  <c r="E10" i="55"/>
  <c r="B12" i="55"/>
  <c r="B14" i="55"/>
  <c r="B16" i="55"/>
  <c r="E16" i="55"/>
  <c r="B18" i="55"/>
  <c r="B20" i="55"/>
  <c r="E20" i="55"/>
  <c r="G21" i="54"/>
  <c r="E21" i="54"/>
  <c r="E20" i="54"/>
  <c r="B21" i="54"/>
  <c r="B20" i="54"/>
  <c r="H15" i="54"/>
  <c r="G17" i="54"/>
  <c r="G16" i="54"/>
  <c r="G15" i="54"/>
  <c r="I15" i="54"/>
  <c r="E17" i="54"/>
  <c r="E16" i="54"/>
  <c r="E15" i="54"/>
  <c r="B17" i="54"/>
  <c r="B16" i="54"/>
  <c r="B15" i="54"/>
  <c r="H9" i="54"/>
  <c r="I9" i="54" s="1"/>
  <c r="J9" i="54" s="1"/>
  <c r="F11" i="54"/>
  <c r="G11" i="54" s="1"/>
  <c r="J11" i="54" s="1"/>
  <c r="G9" i="54"/>
  <c r="E12" i="54"/>
  <c r="E11" i="54"/>
  <c r="E10" i="54"/>
  <c r="E9" i="54"/>
  <c r="B12" i="54"/>
  <c r="B11" i="54"/>
  <c r="B10" i="54"/>
  <c r="B9" i="54"/>
  <c r="A2" i="54"/>
  <c r="G10" i="54"/>
  <c r="I10" i="54"/>
  <c r="I11" i="54"/>
  <c r="G12" i="54"/>
  <c r="I12" i="54"/>
  <c r="I16" i="54"/>
  <c r="I17" i="54"/>
  <c r="I20" i="54"/>
  <c r="J20" i="54" s="1"/>
  <c r="I21" i="54"/>
  <c r="E24" i="54"/>
  <c r="G24" i="54"/>
  <c r="I24" i="54"/>
  <c r="G12" i="45"/>
  <c r="J12" i="45" s="1"/>
  <c r="G11" i="45"/>
  <c r="J11" i="45" s="1"/>
  <c r="G10" i="45"/>
  <c r="J10" i="45" s="1"/>
  <c r="G9" i="45"/>
  <c r="G8" i="45"/>
  <c r="J8" i="45" s="1"/>
  <c r="J9" i="45"/>
  <c r="G13" i="45"/>
  <c r="J13" i="45" s="1"/>
  <c r="G14" i="45"/>
  <c r="J14" i="45" s="1"/>
  <c r="G15" i="45"/>
  <c r="J15" i="45" s="1"/>
  <c r="G16" i="45"/>
  <c r="J16" i="45" s="1"/>
  <c r="G17" i="45"/>
  <c r="I17" i="45"/>
  <c r="I19" i="45" s="1"/>
  <c r="E17" i="45"/>
  <c r="B17" i="45"/>
  <c r="E16" i="45"/>
  <c r="B16" i="45"/>
  <c r="E13" i="45"/>
  <c r="B13" i="45"/>
  <c r="E12" i="45"/>
  <c r="B12" i="45"/>
  <c r="E11" i="45"/>
  <c r="B11" i="45"/>
  <c r="E10" i="45"/>
  <c r="B10" i="45"/>
  <c r="E9" i="45"/>
  <c r="B9" i="45"/>
  <c r="E8" i="45"/>
  <c r="B8" i="45"/>
  <c r="A2" i="45"/>
  <c r="I8" i="44"/>
  <c r="I9" i="44"/>
  <c r="I10" i="44"/>
  <c r="I11" i="44"/>
  <c r="I12" i="44"/>
  <c r="I14" i="44"/>
  <c r="I15" i="44"/>
  <c r="I17" i="44"/>
  <c r="I18" i="44"/>
  <c r="I19" i="44"/>
  <c r="I20" i="44"/>
  <c r="I21" i="44"/>
  <c r="I22" i="44"/>
  <c r="I23" i="44"/>
  <c r="I24" i="44"/>
  <c r="J24" i="44" s="1"/>
  <c r="I25" i="44"/>
  <c r="I36" i="44"/>
  <c r="J36" i="44" s="1"/>
  <c r="I16" i="44"/>
  <c r="I37" i="44"/>
  <c r="G37" i="44"/>
  <c r="I26" i="39"/>
  <c r="L26" i="39" s="1"/>
  <c r="I25" i="39"/>
  <c r="L25" i="39" s="1"/>
  <c r="I31" i="39"/>
  <c r="L31" i="39" s="1"/>
  <c r="I29" i="39"/>
  <c r="L29" i="39" s="1"/>
  <c r="K38" i="39"/>
  <c r="H37" i="39"/>
  <c r="I37" i="39" s="1"/>
  <c r="L37" i="39" s="1"/>
  <c r="I32" i="39"/>
  <c r="L32" i="39" s="1"/>
  <c r="I30" i="39"/>
  <c r="L30" i="39" s="1"/>
  <c r="I28" i="39"/>
  <c r="L28" i="39" s="1"/>
  <c r="I27" i="39"/>
  <c r="L27" i="39" s="1"/>
  <c r="I24" i="39"/>
  <c r="L24" i="39" s="1"/>
  <c r="I23" i="39"/>
  <c r="L23" i="39" s="1"/>
  <c r="I22" i="39"/>
  <c r="L22" i="39" s="1"/>
  <c r="I21" i="39"/>
  <c r="L21" i="39" s="1"/>
  <c r="I20" i="39"/>
  <c r="L20" i="39" s="1"/>
  <c r="I19" i="39"/>
  <c r="L19" i="39" s="1"/>
  <c r="I18" i="39"/>
  <c r="L18" i="39" s="1"/>
  <c r="I17" i="39"/>
  <c r="L17" i="39" s="1"/>
  <c r="I16" i="39"/>
  <c r="L16" i="39" s="1"/>
  <c r="I15" i="39"/>
  <c r="L15" i="39" s="1"/>
  <c r="I14" i="39"/>
  <c r="L14" i="39" s="1"/>
  <c r="I12" i="39"/>
  <c r="L12" i="39" s="1"/>
  <c r="I11" i="39"/>
  <c r="L11" i="39" s="1"/>
  <c r="I10" i="39"/>
  <c r="L10" i="39" s="1"/>
  <c r="I9" i="39"/>
  <c r="L9" i="39" s="1"/>
  <c r="I13" i="39"/>
  <c r="L13" i="39" s="1"/>
  <c r="I33" i="39"/>
  <c r="L33" i="39" s="1"/>
  <c r="I38" i="39"/>
  <c r="I121" i="41"/>
  <c r="I122" i="41"/>
  <c r="J122" i="41"/>
  <c r="I123" i="41"/>
  <c r="J39" i="41"/>
  <c r="E55" i="41"/>
  <c r="B55" i="41"/>
  <c r="E23" i="41"/>
  <c r="B23" i="41"/>
  <c r="E107" i="41"/>
  <c r="E28" i="41"/>
  <c r="E27" i="41"/>
  <c r="B28" i="41"/>
  <c r="B27" i="41"/>
  <c r="E12" i="41"/>
  <c r="B12" i="41"/>
  <c r="B123" i="41"/>
  <c r="E76" i="41"/>
  <c r="B76" i="41"/>
  <c r="E77" i="41"/>
  <c r="B77" i="41"/>
  <c r="E79" i="41"/>
  <c r="B79" i="41"/>
  <c r="E78" i="41"/>
  <c r="B78" i="41"/>
  <c r="E69" i="41"/>
  <c r="B69" i="41"/>
  <c r="E66" i="41"/>
  <c r="B66" i="41"/>
  <c r="E65" i="41"/>
  <c r="E64" i="41"/>
  <c r="B65" i="41"/>
  <c r="B64" i="41"/>
  <c r="E61" i="41"/>
  <c r="B61" i="41"/>
  <c r="E60" i="41"/>
  <c r="B60" i="41"/>
  <c r="E59" i="41"/>
  <c r="B59" i="41"/>
  <c r="E58" i="41"/>
  <c r="B58" i="41"/>
  <c r="E56" i="41"/>
  <c r="B56" i="41"/>
  <c r="E44" i="41"/>
  <c r="E45" i="41"/>
  <c r="E46" i="41"/>
  <c r="B46" i="41"/>
  <c r="B45" i="41"/>
  <c r="B44" i="41"/>
  <c r="B42" i="41"/>
  <c r="E42" i="41"/>
  <c r="E114" i="41"/>
  <c r="B114" i="41"/>
  <c r="E113" i="41"/>
  <c r="B113" i="41"/>
  <c r="E112" i="41"/>
  <c r="B112" i="41"/>
  <c r="E111" i="41"/>
  <c r="B111" i="41"/>
  <c r="E105" i="41"/>
  <c r="B105" i="41"/>
  <c r="E116" i="41"/>
  <c r="B116" i="41"/>
  <c r="B106" i="41"/>
  <c r="E34" i="41"/>
  <c r="A6" i="35"/>
  <c r="J38" i="41"/>
  <c r="B81" i="41"/>
  <c r="B53" i="41"/>
  <c r="B52" i="41"/>
  <c r="B51" i="41"/>
  <c r="B50" i="41"/>
  <c r="B34" i="41"/>
  <c r="E29" i="41"/>
  <c r="B29" i="41"/>
  <c r="B26" i="41"/>
  <c r="B22" i="41"/>
  <c r="E119" i="41"/>
  <c r="B119" i="41"/>
  <c r="E118" i="41"/>
  <c r="B118" i="41"/>
  <c r="E115" i="41"/>
  <c r="B115" i="41"/>
  <c r="E110" i="41"/>
  <c r="B110" i="41"/>
  <c r="B107" i="41"/>
  <c r="E106" i="41"/>
  <c r="E104" i="41"/>
  <c r="B104" i="41"/>
  <c r="E103" i="41"/>
  <c r="B103" i="41"/>
  <c r="E102" i="41"/>
  <c r="B102" i="41"/>
  <c r="E101" i="41"/>
  <c r="B101" i="41"/>
  <c r="E100" i="41"/>
  <c r="B100" i="41"/>
  <c r="E99" i="41"/>
  <c r="B99" i="41"/>
  <c r="E98" i="41"/>
  <c r="B98" i="41"/>
  <c r="E97" i="41"/>
  <c r="B97" i="41"/>
  <c r="E96" i="41"/>
  <c r="B96" i="41"/>
  <c r="E95" i="41"/>
  <c r="B95" i="41"/>
  <c r="E94" i="41"/>
  <c r="B94" i="41"/>
  <c r="E93" i="41"/>
  <c r="B93" i="41"/>
  <c r="E91" i="41"/>
  <c r="B91" i="41"/>
  <c r="E90" i="41"/>
  <c r="B90" i="41"/>
  <c r="E89" i="41"/>
  <c r="B89" i="41"/>
  <c r="E87" i="41"/>
  <c r="B87" i="41"/>
  <c r="E86" i="41"/>
  <c r="B86" i="41"/>
  <c r="E84" i="41"/>
  <c r="B84" i="41"/>
  <c r="E83" i="41"/>
  <c r="B83" i="41"/>
  <c r="E81" i="41"/>
  <c r="E80" i="41"/>
  <c r="B80" i="41"/>
  <c r="E73" i="41"/>
  <c r="B73" i="41"/>
  <c r="E72" i="41"/>
  <c r="B72" i="41"/>
  <c r="E71" i="41"/>
  <c r="B71" i="41"/>
  <c r="E70" i="41"/>
  <c r="B70" i="41"/>
  <c r="E68" i="41"/>
  <c r="B68" i="41"/>
  <c r="E67" i="41"/>
  <c r="B67" i="41"/>
  <c r="E63" i="41"/>
  <c r="B63" i="41"/>
  <c r="E62" i="41"/>
  <c r="B62" i="41"/>
  <c r="E57" i="41"/>
  <c r="B57" i="41"/>
  <c r="E54" i="41"/>
  <c r="B54" i="41"/>
  <c r="E53" i="41"/>
  <c r="E52" i="41"/>
  <c r="E51" i="41"/>
  <c r="E49" i="41"/>
  <c r="B49" i="41"/>
  <c r="E48" i="41"/>
  <c r="B48" i="41"/>
  <c r="E47" i="41"/>
  <c r="B47" i="41"/>
  <c r="E43" i="41"/>
  <c r="B43" i="41"/>
  <c r="E37" i="41"/>
  <c r="B37" i="41"/>
  <c r="E36" i="41"/>
  <c r="B36" i="41"/>
  <c r="E35" i="41"/>
  <c r="B35" i="41"/>
  <c r="E33" i="41"/>
  <c r="B33" i="41"/>
  <c r="E32" i="41"/>
  <c r="B32" i="41"/>
  <c r="E31" i="41"/>
  <c r="B31" i="41"/>
  <c r="E30" i="41"/>
  <c r="B30" i="41"/>
  <c r="E26" i="41"/>
  <c r="E24" i="41"/>
  <c r="B24" i="41"/>
  <c r="E22" i="41"/>
  <c r="E21" i="41"/>
  <c r="B21" i="41"/>
  <c r="E20" i="41"/>
  <c r="B20" i="41"/>
  <c r="B18" i="41"/>
  <c r="E17" i="41"/>
  <c r="B17" i="41"/>
  <c r="E16" i="41"/>
  <c r="B16" i="41"/>
  <c r="E15" i="41"/>
  <c r="B15" i="41"/>
  <c r="E13" i="41"/>
  <c r="B13" i="41"/>
  <c r="E10" i="41"/>
  <c r="B10" i="41"/>
  <c r="E9" i="41"/>
  <c r="B9" i="41"/>
  <c r="A2" i="41"/>
  <c r="E8" i="8" a="1"/>
  <c r="E8" i="8" s="1"/>
  <c r="I8" i="8"/>
  <c r="I12" i="8" s="1"/>
  <c r="A2" i="8"/>
  <c r="B8" i="8"/>
  <c r="E9" i="16" a="1"/>
  <c r="E9" i="16" s="1"/>
  <c r="E10" i="16" a="1"/>
  <c r="F10" i="16"/>
  <c r="G10" i="16" s="1"/>
  <c r="E11" i="16" a="1"/>
  <c r="E11" i="16" s="1"/>
  <c r="E12" i="16" a="1"/>
  <c r="E15" i="16" a="1"/>
  <c r="E15" i="16" s="1"/>
  <c r="E16" i="16" a="1"/>
  <c r="E17" i="16" a="1"/>
  <c r="E20" i="16" a="1"/>
  <c r="H9" i="16"/>
  <c r="I9" i="16" s="1"/>
  <c r="H10" i="16"/>
  <c r="I10" i="16" s="1"/>
  <c r="H15" i="16"/>
  <c r="I15" i="16" s="1"/>
  <c r="E26" i="16" a="1"/>
  <c r="A4" i="16"/>
  <c r="C3" i="16"/>
  <c r="G4" i="16"/>
  <c r="A2" i="16"/>
  <c r="B26" i="16"/>
  <c r="B20" i="16" a="1"/>
  <c r="B21" i="16" s="1"/>
  <c r="B17" i="16"/>
  <c r="B16" i="16"/>
  <c r="B15" i="16"/>
  <c r="B12" i="16"/>
  <c r="B11" i="16"/>
  <c r="B10" i="16"/>
  <c r="B9" i="16"/>
  <c r="C6" i="6"/>
  <c r="B2" i="6"/>
  <c r="C9" i="6"/>
  <c r="A5" i="6"/>
  <c r="C28" i="7"/>
  <c r="C29" i="7" s="1"/>
  <c r="C10" i="7"/>
  <c r="C11" i="7"/>
  <c r="C12" i="7"/>
  <c r="C13" i="7"/>
  <c r="C14" i="7"/>
  <c r="C15" i="7"/>
  <c r="C16" i="7"/>
  <c r="C18" i="7"/>
  <c r="C19" i="7"/>
  <c r="C20" i="7"/>
  <c r="C21" i="7"/>
  <c r="C22" i="7"/>
  <c r="E32" i="22" a="1"/>
  <c r="F36" i="22" s="1"/>
  <c r="G36" i="22" s="1"/>
  <c r="H32" i="22" a="1"/>
  <c r="H33" i="22" s="1"/>
  <c r="I33" i="22" s="1"/>
  <c r="C24" i="7"/>
  <c r="C25" i="7"/>
  <c r="F34" i="7"/>
  <c r="F35" i="7"/>
  <c r="F33" i="7"/>
  <c r="C54" i="7"/>
  <c r="C62" i="7" s="1"/>
  <c r="D16" i="6" s="1"/>
  <c r="F16" i="6" s="1"/>
  <c r="C55" i="7"/>
  <c r="G9" i="22"/>
  <c r="G22" i="22" s="1"/>
  <c r="G23" i="22" s="1"/>
  <c r="J23" i="22" s="1"/>
  <c r="C56" i="7" s="1"/>
  <c r="G12" i="22"/>
  <c r="G17" i="22"/>
  <c r="I9" i="22"/>
  <c r="J9" i="22"/>
  <c r="I12" i="22"/>
  <c r="I17" i="22"/>
  <c r="I22" i="22" s="1"/>
  <c r="I23" i="22" s="1"/>
  <c r="C57" i="7"/>
  <c r="C58" i="7"/>
  <c r="C59" i="7"/>
  <c r="C60" i="7"/>
  <c r="J12" i="22"/>
  <c r="C113" i="7"/>
  <c r="G99" i="7"/>
  <c r="F99" i="7"/>
  <c r="I99" i="7" s="1"/>
  <c r="G98" i="7"/>
  <c r="F98" i="7"/>
  <c r="I98" i="7" s="1"/>
  <c r="G97" i="7"/>
  <c r="F97" i="7"/>
  <c r="F37" i="7"/>
  <c r="H37" i="7" s="1"/>
  <c r="F36" i="7"/>
  <c r="H35" i="7" s="1"/>
  <c r="K107" i="7"/>
  <c r="F107" i="7"/>
  <c r="G107" i="7"/>
  <c r="K106" i="7"/>
  <c r="F106" i="7"/>
  <c r="G106" i="7"/>
  <c r="K105" i="7"/>
  <c r="F105" i="7"/>
  <c r="G105" i="7"/>
  <c r="K104" i="7"/>
  <c r="I104" i="7"/>
  <c r="C104" i="7"/>
  <c r="C105" i="7"/>
  <c r="C106" i="7"/>
  <c r="C107" i="7"/>
  <c r="I96" i="7"/>
  <c r="C93" i="7"/>
  <c r="A92" i="7"/>
  <c r="C49" i="7"/>
  <c r="A48" i="7"/>
  <c r="G27" i="22"/>
  <c r="A27" i="22"/>
  <c r="C26" i="22"/>
  <c r="A25" i="22"/>
  <c r="A4" i="22"/>
  <c r="C3" i="22"/>
  <c r="G4" i="22"/>
  <c r="A2" i="22"/>
  <c r="B32" i="22" a="1"/>
  <c r="J10" i="55"/>
  <c r="E33" i="22"/>
  <c r="I107" i="7"/>
  <c r="H33" i="7"/>
  <c r="I106" i="7"/>
  <c r="E36" i="22"/>
  <c r="F11" i="16"/>
  <c r="G11" i="16" s="1"/>
  <c r="J11" i="16" s="1"/>
  <c r="H36" i="7"/>
  <c r="E34" i="22"/>
  <c r="B33" i="22"/>
  <c r="H36" i="22"/>
  <c r="I36" i="22" s="1"/>
  <c r="F35" i="22"/>
  <c r="G35" i="22" s="1"/>
  <c r="F33" i="22"/>
  <c r="G33" i="22" s="1"/>
  <c r="F34" i="22"/>
  <c r="G34" i="22" s="1"/>
  <c r="E32" i="22"/>
  <c r="F21" i="16"/>
  <c r="G21" i="16" s="1"/>
  <c r="J21" i="16" s="1"/>
  <c r="B34" i="22"/>
  <c r="E35" i="22"/>
  <c r="F15" i="16"/>
  <c r="G15" i="16" s="1"/>
  <c r="J15" i="16" s="1"/>
  <c r="E10" i="16"/>
  <c r="F17" i="16"/>
  <c r="G17" i="16" s="1"/>
  <c r="J17" i="16" s="1"/>
  <c r="E17" i="16"/>
  <c r="B36" i="22"/>
  <c r="F8" i="8"/>
  <c r="G8" i="8" s="1"/>
  <c r="H35" i="22"/>
  <c r="I35" i="22" s="1"/>
  <c r="H32" i="22"/>
  <c r="I32" i="22" s="1"/>
  <c r="H34" i="7"/>
  <c r="F32" i="22"/>
  <c r="G32" i="22" s="1"/>
  <c r="J12" i="58"/>
  <c r="I97" i="7"/>
  <c r="G34" i="7"/>
  <c r="G35" i="7"/>
  <c r="G33" i="7"/>
  <c r="I33" i="7" s="1"/>
  <c r="G37" i="7"/>
  <c r="I37" i="7" s="1"/>
  <c r="G36" i="7"/>
  <c r="I35" i="7" s="1"/>
  <c r="I10" i="57"/>
  <c r="I11" i="57"/>
  <c r="I8" i="61"/>
  <c r="G8" i="61"/>
  <c r="G15" i="61" s="1"/>
  <c r="J14" i="55"/>
  <c r="J12" i="55"/>
  <c r="J13" i="56"/>
  <c r="I14" i="60"/>
  <c r="G12" i="59"/>
  <c r="G15" i="58"/>
  <c r="G16" i="58" s="1"/>
  <c r="J14" i="57"/>
  <c r="G10" i="57"/>
  <c r="J15" i="56"/>
  <c r="J123" i="41"/>
  <c r="J114" i="41"/>
  <c r="J17" i="41"/>
  <c r="J9" i="41"/>
  <c r="J35" i="41"/>
  <c r="J13" i="41"/>
  <c r="J15" i="54"/>
  <c r="J12" i="56"/>
  <c r="I36" i="7" l="1"/>
  <c r="I34" i="7"/>
  <c r="I105" i="7"/>
  <c r="J118" i="41"/>
  <c r="J98" i="41"/>
  <c r="J96" i="41"/>
  <c r="J94" i="41"/>
  <c r="J36" i="41"/>
  <c r="J26" i="54"/>
  <c r="J9" i="60"/>
  <c r="J9" i="58"/>
  <c r="J10" i="58" s="1"/>
  <c r="J11" i="58" s="1"/>
  <c r="G10" i="58"/>
  <c r="G11" i="58" s="1"/>
  <c r="L22" i="38"/>
  <c r="L23" i="38"/>
  <c r="L35" i="39"/>
  <c r="J28" i="63"/>
  <c r="L54" i="38"/>
  <c r="L53" i="38"/>
  <c r="L30" i="38"/>
  <c r="L28" i="38"/>
  <c r="L16" i="38"/>
  <c r="L9" i="38"/>
  <c r="G40" i="41"/>
  <c r="J15" i="57"/>
  <c r="J16" i="57" s="1"/>
  <c r="J22" i="63"/>
  <c r="J23" i="55"/>
  <c r="J23" i="44"/>
  <c r="I15" i="58"/>
  <c r="I16" i="58" s="1"/>
  <c r="I17" i="58" s="1"/>
  <c r="J13" i="58"/>
  <c r="J15" i="58" s="1"/>
  <c r="J16" i="58" s="1"/>
  <c r="J17" i="58" s="1"/>
  <c r="J14" i="65" s="1"/>
  <c r="L14" i="65" s="1"/>
  <c r="I15" i="57"/>
  <c r="I16" i="57" s="1"/>
  <c r="I17" i="57" s="1"/>
  <c r="J10" i="54"/>
  <c r="J21" i="54"/>
  <c r="I26" i="54"/>
  <c r="J12" i="54"/>
  <c r="L55" i="38"/>
  <c r="L29" i="38"/>
  <c r="L26" i="38"/>
  <c r="L15" i="38"/>
  <c r="L13" i="38"/>
  <c r="L10" i="38"/>
  <c r="K41" i="38"/>
  <c r="K42" i="38" s="1"/>
  <c r="K56" i="38" s="1"/>
  <c r="L18" i="38"/>
  <c r="J119" i="41"/>
  <c r="J83" i="41"/>
  <c r="J26" i="63"/>
  <c r="J27" i="63"/>
  <c r="C108" i="7"/>
  <c r="C109" i="7" s="1"/>
  <c r="J37" i="44"/>
  <c r="J15" i="44"/>
  <c r="J29" i="44"/>
  <c r="J24" i="56"/>
  <c r="J26" i="56" s="1"/>
  <c r="L38" i="39"/>
  <c r="K40" i="39"/>
  <c r="J16" i="44"/>
  <c r="J30" i="44"/>
  <c r="J28" i="44"/>
  <c r="J25" i="44"/>
  <c r="J21" i="44"/>
  <c r="J19" i="44"/>
  <c r="J17" i="44"/>
  <c r="I33" i="44"/>
  <c r="I34" i="44" s="1"/>
  <c r="J37" i="56"/>
  <c r="J33" i="56"/>
  <c r="J29" i="56"/>
  <c r="I26" i="56"/>
  <c r="J43" i="56"/>
  <c r="G48" i="56"/>
  <c r="G49" i="56" s="1"/>
  <c r="F50" i="56" s="1"/>
  <c r="G50" i="56" s="1"/>
  <c r="J50" i="56" s="1"/>
  <c r="K50" i="56" s="1"/>
  <c r="I48" i="56"/>
  <c r="I49" i="56" s="1"/>
  <c r="H50" i="56" s="1"/>
  <c r="I50" i="56" s="1"/>
  <c r="J45" i="56"/>
  <c r="J46" i="56"/>
  <c r="J14" i="56"/>
  <c r="J17" i="45"/>
  <c r="I15" i="61"/>
  <c r="J8" i="61"/>
  <c r="J15" i="61" s="1"/>
  <c r="J16" i="61" s="1"/>
  <c r="G15" i="62"/>
  <c r="C112" i="7"/>
  <c r="C114" i="7" s="1"/>
  <c r="C115" i="7" s="1"/>
  <c r="J17" i="22"/>
  <c r="J22" i="22" s="1"/>
  <c r="F26" i="16"/>
  <c r="G26" i="16" s="1"/>
  <c r="J26" i="16" s="1"/>
  <c r="E26" i="16"/>
  <c r="E20" i="16"/>
  <c r="F20" i="16"/>
  <c r="G20" i="16" s="1"/>
  <c r="J20" i="16" s="1"/>
  <c r="E16" i="16"/>
  <c r="F16" i="16"/>
  <c r="G16" i="16" s="1"/>
  <c r="J16" i="16" s="1"/>
  <c r="E12" i="16"/>
  <c r="F12" i="16"/>
  <c r="G12" i="16" s="1"/>
  <c r="J12" i="16" s="1"/>
  <c r="I18" i="63"/>
  <c r="I19" i="63" s="1"/>
  <c r="J19" i="63" s="1"/>
  <c r="J12" i="63"/>
  <c r="J18" i="63" s="1"/>
  <c r="J11" i="44"/>
  <c r="J9" i="44"/>
  <c r="J25" i="63"/>
  <c r="I30" i="63"/>
  <c r="G30" i="63"/>
  <c r="J16" i="54"/>
  <c r="I35" i="39"/>
  <c r="I36" i="39" s="1"/>
  <c r="J10" i="57"/>
  <c r="G11" i="57"/>
  <c r="J11" i="57" s="1"/>
  <c r="J17" i="57" s="1"/>
  <c r="J13" i="65" s="1"/>
  <c r="L13" i="65" s="1"/>
  <c r="J8" i="60"/>
  <c r="J14" i="60" s="1"/>
  <c r="J15" i="60" s="1"/>
  <c r="J28" i="33" s="1"/>
  <c r="L28" i="33" s="1"/>
  <c r="J24" i="63"/>
  <c r="G19" i="45"/>
  <c r="I15" i="62"/>
  <c r="E21" i="16"/>
  <c r="H34" i="22"/>
  <c r="I34" i="22" s="1"/>
  <c r="J34" i="22" s="1"/>
  <c r="F9" i="16"/>
  <c r="G9" i="16" s="1"/>
  <c r="G23" i="16" s="1"/>
  <c r="G24" i="16" s="1"/>
  <c r="B20" i="16"/>
  <c r="B35" i="22"/>
  <c r="B32" i="22"/>
  <c r="J20" i="55"/>
  <c r="J8" i="55"/>
  <c r="G26" i="55"/>
  <c r="J15" i="41"/>
  <c r="J12" i="41"/>
  <c r="L11" i="38"/>
  <c r="I41" i="38"/>
  <c r="I42" i="38" s="1"/>
  <c r="L42" i="38" s="1"/>
  <c r="L56" i="38" s="1"/>
  <c r="G17" i="58"/>
  <c r="J121" i="41"/>
  <c r="L19" i="38"/>
  <c r="L25" i="38"/>
  <c r="J24" i="54"/>
  <c r="J22" i="55"/>
  <c r="J97" i="41"/>
  <c r="J95" i="41"/>
  <c r="J93" i="41"/>
  <c r="J90" i="41"/>
  <c r="J87" i="41"/>
  <c r="J84" i="41"/>
  <c r="J37" i="41"/>
  <c r="L21" i="38"/>
  <c r="L14" i="38"/>
  <c r="I39" i="56"/>
  <c r="H40" i="56" s="1"/>
  <c r="I40" i="56" s="1"/>
  <c r="J22" i="44"/>
  <c r="J20" i="44"/>
  <c r="J18" i="44"/>
  <c r="J12" i="44"/>
  <c r="J10" i="44"/>
  <c r="G33" i="44"/>
  <c r="G34" i="44" s="1"/>
  <c r="G38" i="44" s="1"/>
  <c r="J8" i="44"/>
  <c r="J27" i="44"/>
  <c r="J17" i="56"/>
  <c r="G26" i="56"/>
  <c r="J30" i="56"/>
  <c r="G39" i="56"/>
  <c r="F40" i="56" s="1"/>
  <c r="G40" i="56" s="1"/>
  <c r="J40" i="56" s="1"/>
  <c r="J20" i="41"/>
  <c r="I40" i="41"/>
  <c r="I41" i="41" s="1"/>
  <c r="I74" i="41" s="1"/>
  <c r="I75" i="41" s="1"/>
  <c r="I108" i="41" s="1"/>
  <c r="I109" i="41" s="1"/>
  <c r="I128" i="41" s="1"/>
  <c r="J116" i="41"/>
  <c r="J115" i="41"/>
  <c r="J30" i="41"/>
  <c r="J26" i="41"/>
  <c r="J21" i="41"/>
  <c r="J18" i="41"/>
  <c r="J16" i="41"/>
  <c r="J10" i="41"/>
  <c r="J17" i="54"/>
  <c r="G26" i="54"/>
  <c r="J35" i="22"/>
  <c r="J36" i="22"/>
  <c r="I23" i="16"/>
  <c r="I24" i="16" s="1"/>
  <c r="I30" i="16" s="1"/>
  <c r="G38" i="22"/>
  <c r="J32" i="22"/>
  <c r="J8" i="8"/>
  <c r="J12" i="8" s="1"/>
  <c r="J13" i="8" s="1"/>
  <c r="G12" i="8"/>
  <c r="J33" i="22"/>
  <c r="I38" i="22"/>
  <c r="J10" i="16"/>
  <c r="J20" i="45"/>
  <c r="I26" i="55"/>
  <c r="J34" i="41"/>
  <c r="J14" i="44"/>
  <c r="J32" i="56"/>
  <c r="J34" i="56"/>
  <c r="J36" i="56"/>
  <c r="J38" i="56"/>
  <c r="J26" i="44"/>
  <c r="D13" i="6"/>
  <c r="F13" i="6" s="1"/>
  <c r="C9" i="7" l="1"/>
  <c r="C26" i="7" s="1"/>
  <c r="C63" i="7" s="1"/>
  <c r="C64" i="7" s="1"/>
  <c r="J26" i="33"/>
  <c r="L26" i="33" s="1"/>
  <c r="J9" i="16"/>
  <c r="J39" i="56"/>
  <c r="L19" i="65"/>
  <c r="L20" i="65" s="1"/>
  <c r="J21" i="65" s="1"/>
  <c r="J54" i="56"/>
  <c r="J49" i="56"/>
  <c r="L41" i="38"/>
  <c r="J30" i="63"/>
  <c r="J31" i="63" s="1"/>
  <c r="J27" i="33" s="1"/>
  <c r="L57" i="38"/>
  <c r="G17" i="57"/>
  <c r="J26" i="55"/>
  <c r="J27" i="55" s="1"/>
  <c r="J33" i="33" s="1"/>
  <c r="L33" i="33" s="1"/>
  <c r="I56" i="38"/>
  <c r="J34" i="44"/>
  <c r="J38" i="44" s="1"/>
  <c r="J39" i="44" s="1"/>
  <c r="H40" i="44" s="1"/>
  <c r="I41" i="56"/>
  <c r="I54" i="56" s="1"/>
  <c r="G41" i="56"/>
  <c r="J16" i="62"/>
  <c r="L19" i="33" s="1"/>
  <c r="J38" i="22"/>
  <c r="J39" i="22" s="1"/>
  <c r="C23" i="7" s="1"/>
  <c r="G54" i="56"/>
  <c r="J27" i="54"/>
  <c r="J32" i="33" s="1"/>
  <c r="L32" i="33" s="1"/>
  <c r="I40" i="39"/>
  <c r="L36" i="39"/>
  <c r="L40" i="39" s="1"/>
  <c r="L41" i="39" s="1"/>
  <c r="J40" i="41"/>
  <c r="G41" i="41"/>
  <c r="G30" i="16"/>
  <c r="J24" i="16"/>
  <c r="J30" i="16" s="1"/>
  <c r="J31" i="16" s="1"/>
  <c r="C17" i="7" s="1"/>
  <c r="C31" i="7"/>
  <c r="D12" i="6"/>
  <c r="J33" i="44"/>
  <c r="J23" i="16"/>
  <c r="E14" i="35" l="1"/>
  <c r="J41" i="56"/>
  <c r="J58" i="38"/>
  <c r="J30" i="33"/>
  <c r="L30" i="33" s="1"/>
  <c r="M42" i="39"/>
  <c r="J24" i="33"/>
  <c r="L27" i="33"/>
  <c r="J55" i="56"/>
  <c r="J22" i="33" s="1"/>
  <c r="L22" i="33" s="1"/>
  <c r="K41" i="56"/>
  <c r="G74" i="41"/>
  <c r="G75" i="41" s="1"/>
  <c r="J41" i="41"/>
  <c r="J74" i="41" s="1"/>
  <c r="F38" i="7"/>
  <c r="G38" i="7" s="1"/>
  <c r="C52" i="7"/>
  <c r="L24" i="33" l="1"/>
  <c r="J25" i="33"/>
  <c r="L25" i="33" s="1"/>
  <c r="J75" i="41"/>
  <c r="J108" i="41" s="1"/>
  <c r="G108" i="41"/>
  <c r="G109" i="41" s="1"/>
  <c r="D105" i="7"/>
  <c r="C98" i="7"/>
  <c r="D104" i="7"/>
  <c r="C99" i="7"/>
  <c r="E12" i="6"/>
  <c r="F12" i="6" s="1"/>
  <c r="F22" i="6" s="1"/>
  <c r="F23" i="6" s="1"/>
  <c r="F24" i="6" s="1"/>
  <c r="C96" i="7"/>
  <c r="C100" i="7" s="1"/>
  <c r="C101" i="7" s="1"/>
  <c r="D107" i="7"/>
  <c r="D106" i="7"/>
  <c r="C97" i="7"/>
  <c r="J109" i="41" l="1"/>
  <c r="G128" i="41"/>
  <c r="J128" i="41" l="1"/>
  <c r="J129" i="41" l="1"/>
  <c r="J29" i="33" s="1"/>
  <c r="L29" i="33" l="1"/>
  <c r="J38" i="33"/>
  <c r="G130" i="41"/>
  <c r="L38" i="33" l="1"/>
  <c r="L39" i="33" s="1"/>
  <c r="G40" i="33" l="1"/>
  <c r="E13" i="35"/>
  <c r="E23" i="35" s="1"/>
  <c r="E24" i="35" s="1"/>
  <c r="B25" i="35" s="1"/>
</calcChain>
</file>

<file path=xl/sharedStrings.xml><?xml version="1.0" encoding="utf-8"?>
<sst xmlns="http://schemas.openxmlformats.org/spreadsheetml/2006/main" count="1425" uniqueCount="526">
  <si>
    <t>เงินล่วงหน้าจ่าย</t>
  </si>
  <si>
    <t>ดอกเบี้ยเงินกู้</t>
  </si>
  <si>
    <t>เงินประกันผลงานหัก</t>
  </si>
  <si>
    <t>ลำดับที่</t>
  </si>
  <si>
    <t>ประเภท</t>
  </si>
  <si>
    <t>หน่วย</t>
  </si>
  <si>
    <t>จำนวน</t>
  </si>
  <si>
    <t xml:space="preserve"> </t>
  </si>
  <si>
    <t>ค่าแรงงาน</t>
  </si>
  <si>
    <t>(บาท)</t>
  </si>
  <si>
    <t>หมายเหตุ</t>
  </si>
  <si>
    <t>สรุปผลการประมาณราคาค่าก่อสร้าง</t>
  </si>
  <si>
    <t>ส่วนราชการ</t>
  </si>
  <si>
    <t>งานอาคาร</t>
  </si>
  <si>
    <t>เจ้าของอาคาร</t>
  </si>
  <si>
    <t>หน่วยงานออกแบบแปลนและรายการ</t>
  </si>
  <si>
    <t>แบบเลขที่</t>
  </si>
  <si>
    <t>10008,11007-2,12020,13015,4001,4003/1,4004/1, 4004/2, 4005,4006/1 พร้อมด้วยรายการฯ เฉพาะแห่ง,รายการฯ ทั่วไป และ.................</t>
  </si>
  <si>
    <t>ประมาณราคาตามแบบ ปร.4</t>
  </si>
  <si>
    <t>แผ่น</t>
  </si>
  <si>
    <t>ประมาณราคาเมื่อวันที่</t>
  </si>
  <si>
    <t>รายการ</t>
  </si>
  <si>
    <t>ค่าวัสดุและค่าแรงงานรวมเป็นเงิน (บาท)</t>
  </si>
  <si>
    <t>FACTOR F</t>
  </si>
  <si>
    <t>ค่าก่อสร้างทั้งหมดรวมเป็นเงิน (บาท)</t>
  </si>
  <si>
    <t>ประเภทงานอาคาร</t>
  </si>
  <si>
    <t>ประเภทงานทาง</t>
  </si>
  <si>
    <t>ประเภทงานชลประทาน</t>
  </si>
  <si>
    <t>ประเภทงานสะพานและท่อเหลี่ยม</t>
  </si>
  <si>
    <t>เงื่อนไข</t>
  </si>
  <si>
    <t>ดอกเบี้ยเงินฝาก</t>
  </si>
  <si>
    <t>สรุป</t>
  </si>
  <si>
    <t>รวมค่าก่อสร้างเป็นเงินทั้งสิ้น</t>
  </si>
  <si>
    <t>คิดเป็นเงินประมาณการ</t>
  </si>
  <si>
    <t>ตัวอักษร</t>
  </si>
  <si>
    <t>ตรวจ</t>
  </si>
  <si>
    <t>เห็นชอบ</t>
  </si>
  <si>
    <t>10008,11007-2,12020,13015,4001,4003/1,4004/1, 4004/2, 4005,4006/1 พร้อมด้วยรายการฯ เฉพาะแห่ง,รายการฯ ทั่วไป และ...........................</t>
  </si>
  <si>
    <t>รายการเลขที่</t>
  </si>
  <si>
    <t>ค่าก่อสร้าง                      (บาท)</t>
  </si>
  <si>
    <t>ค่าแรง (บาท)     (2)</t>
  </si>
  <si>
    <t>โรงสูบน้ำ</t>
  </si>
  <si>
    <t>การประสานระบบไฟฟ้า</t>
  </si>
  <si>
    <t>ระบบท่อจ่ายน้ำประปา</t>
  </si>
  <si>
    <t>รวมเงิน</t>
  </si>
  <si>
    <t>คิดเป็นเงิน</t>
  </si>
  <si>
    <t>ค่างาน</t>
  </si>
  <si>
    <t>(ผลต่างค่างาน)</t>
  </si>
  <si>
    <t>(ผลต่างค่า F)</t>
  </si>
  <si>
    <t>เป็นเงิน</t>
  </si>
  <si>
    <t>ประมาณราคาค่าก่อสร้าง</t>
  </si>
  <si>
    <t>รายการฯ เฉพาะแห่ง</t>
  </si>
  <si>
    <t>ฝ่ายประมาณราคา</t>
  </si>
  <si>
    <t>เมื่อวันที่</t>
  </si>
  <si>
    <t>จำนวนหน่วย</t>
  </si>
  <si>
    <t>ค่าวัสดุ</t>
  </si>
  <si>
    <t>ค่าแรง</t>
  </si>
  <si>
    <t>ค่าวัสดุและ</t>
  </si>
  <si>
    <t>ราคาต่อหน่วย</t>
  </si>
  <si>
    <t>คิดเป็นเงินค่างาน</t>
  </si>
  <si>
    <t>1. งานดิน</t>
  </si>
  <si>
    <t>รวมยอดยกไป</t>
  </si>
  <si>
    <t>รวมยอดยกมา</t>
  </si>
  <si>
    <t>8. งานทาสี</t>
  </si>
  <si>
    <t>10. งานไฟฟ้า</t>
  </si>
  <si>
    <t>-</t>
  </si>
  <si>
    <t>3. งานคอนกรีต</t>
  </si>
  <si>
    <t>4. งานเหล็ก</t>
  </si>
  <si>
    <t>5. งานท่อและอุปกรณ์</t>
  </si>
  <si>
    <t>2. งานแบบหล่อ</t>
  </si>
  <si>
    <t>4.1</t>
  </si>
  <si>
    <t>4.2</t>
  </si>
  <si>
    <t>1. เสา/บานประตูรั้ว</t>
  </si>
  <si>
    <t>รวมเงิน (1)</t>
  </si>
  <si>
    <t>2. เสามุมรั้วต่อ 1 ต้น</t>
  </si>
  <si>
    <t>รวมเงิน (2)</t>
  </si>
  <si>
    <t>เสามุมรั้วคิดเป็นเงินรวม</t>
  </si>
  <si>
    <t>ต้น</t>
  </si>
  <si>
    <t>รวมเป็นเงิน (1) + (2)</t>
  </si>
  <si>
    <t>3. รั้ว,เสารั้วต่อ 10 ช่วงเสา (ยาว 20 ม.)</t>
  </si>
  <si>
    <t>รวมเงิน (3)</t>
  </si>
  <si>
    <t>,4001</t>
  </si>
  <si>
    <t>1. การเดินท่อส่งน้ำดิบจากเครื่องสูบน้ำดิบไปยังที่ตั้งระบบประปา</t>
  </si>
  <si>
    <t>1.1</t>
  </si>
  <si>
    <t>1.2</t>
  </si>
  <si>
    <t>1.3</t>
  </si>
  <si>
    <t>1.4</t>
  </si>
  <si>
    <t>1.5</t>
  </si>
  <si>
    <t>2. การเดินจากฟุตวาล์วของท่อดูดไปยังปากท่อดูดของเครื่องสูบน้ำดิบ</t>
  </si>
  <si>
    <t>2.1</t>
  </si>
  <si>
    <t>2.2</t>
  </si>
  <si>
    <t>2.3</t>
  </si>
  <si>
    <t>2.4</t>
  </si>
  <si>
    <t>3. เสารับท่อส่งน้ำดิบ</t>
  </si>
  <si>
    <t>3.1</t>
  </si>
  <si>
    <t>3.2</t>
  </si>
  <si>
    <t>3.3</t>
  </si>
  <si>
    <t>4. อุปกรณ์อื่น ๆ</t>
  </si>
  <si>
    <t>2</t>
  </si>
  <si>
    <t>3</t>
  </si>
  <si>
    <t>4</t>
  </si>
  <si>
    <t>ก. ระบบไฟฟ้าภายนอก (การไฟฟ้าฯ ดำเนินการ)</t>
  </si>
  <si>
    <t>ขยายเขตแรงต่ำ</t>
  </si>
  <si>
    <t>[  ] ปักเสา คอร. ยาว.....ม. (8,9 ม.) จำนวน....ต้น ระยะทาง.....ม.</t>
  </si>
  <si>
    <t>[  ] พาดสาย..............ม.</t>
  </si>
  <si>
    <t>ขยายเขตแรงสูง (ภายนอก-ภายใน)</t>
  </si>
  <si>
    <t>[  ] ปักเสา คอร. ยาว....ม. (12,14 ม.) จำนวน....ต้น ระยะทาง.....ม.</t>
  </si>
  <si>
    <t>[  ] ติดตั้งหม้อแปลง 1 เฟส ขนาด.........KVA.</t>
  </si>
  <si>
    <t>[  ] ติดตั้งหม้อแปลง 3 เฟส ขนาด.........KVA.</t>
  </si>
  <si>
    <t>[  ] แผนกคาปาชิเตอร์</t>
  </si>
  <si>
    <t>ติดตั้งมิเตอร์ขนาด 1 เฟส 10 แอมป์</t>
  </si>
  <si>
    <t>ข. ระบบไฟฟ้าภายใน (ผู้รับจ้างดำเนินการ)</t>
  </si>
  <si>
    <t>ม.</t>
  </si>
  <si>
    <t>ทดสอบความสามารถในการรับน้ำหนักบรรทุกของดิน</t>
  </si>
  <si>
    <t xml:space="preserve">ระบบท่อส่งน้ำดิบ </t>
  </si>
  <si>
    <t xml:space="preserve">รางระบายน้ำ </t>
  </si>
  <si>
    <t>รวมเงิน 1+2+3</t>
  </si>
  <si>
    <t>รั้ว-เสารั้ว คิดเป็นเงินรวม</t>
  </si>
  <si>
    <r>
      <t xml:space="preserve">รายประมาณการค่าก่อสร้าง </t>
    </r>
    <r>
      <rPr>
        <b/>
        <i/>
        <sz val="14"/>
        <rFont val="CordiaUPC"/>
        <family val="2"/>
      </rPr>
      <t>ระบบประปาหมู่บ้านแบบบาดาลขนาดกลาง ประจำปีงบประมาณ 2546</t>
    </r>
  </si>
  <si>
    <t>สถานที่ก่อสร้าง</t>
  </si>
  <si>
    <t xml:space="preserve">         (………………………………………………………………)</t>
  </si>
  <si>
    <t>ประมาณราคาโดย……………………………………………………………….</t>
  </si>
  <si>
    <t xml:space="preserve">                     ตรวจ…………………………………………..…..……………….</t>
  </si>
  <si>
    <t>(………………………………………………………………)</t>
  </si>
  <si>
    <t>………..…………………………………………...………….</t>
  </si>
  <si>
    <t>ประเภทงานไม่พิจารณาปรับราคา</t>
  </si>
  <si>
    <t>1.1    ทดสอบการรับน้ำหนักบรรทุกของดินจำนวน 1 จุด</t>
  </si>
  <si>
    <t>1.2    โรงสูบน้ำ</t>
  </si>
  <si>
    <r>
      <t>1.3    ระบบกรองน้ำบาดาลขนาด 7 ม.</t>
    </r>
    <r>
      <rPr>
        <vertAlign val="superscript"/>
        <sz val="14"/>
        <color indexed="8"/>
        <rFont val="CordiaUPC"/>
        <family val="2"/>
        <charset val="222"/>
      </rPr>
      <t>3</t>
    </r>
    <r>
      <rPr>
        <sz val="14"/>
        <color indexed="8"/>
        <rFont val="CordiaUPC"/>
        <family val="2"/>
        <charset val="222"/>
      </rPr>
      <t>/ชม. (ตอกเข็ม)</t>
    </r>
  </si>
  <si>
    <r>
      <t>1.4    ถังน้ำใสขนาด 20 ม.</t>
    </r>
    <r>
      <rPr>
        <vertAlign val="superscript"/>
        <sz val="14"/>
        <color indexed="8"/>
        <rFont val="CordiaUPC"/>
        <family val="2"/>
        <charset val="222"/>
      </rPr>
      <t>3</t>
    </r>
    <r>
      <rPr>
        <sz val="14"/>
        <color indexed="8"/>
        <rFont val="CordiaUPC"/>
        <family val="2"/>
        <charset val="222"/>
      </rPr>
      <t xml:space="preserve"> (ตอกเข็ม)</t>
    </r>
  </si>
  <si>
    <t>1.5    ป้ายบอกระดับน้ำในถังน้ำใส</t>
  </si>
  <si>
    <r>
      <t>1.6    หอถังสูงขนาด 15 ม.</t>
    </r>
    <r>
      <rPr>
        <vertAlign val="superscript"/>
        <sz val="14"/>
        <color indexed="8"/>
        <rFont val="CordiaUPC"/>
        <family val="2"/>
        <charset val="222"/>
      </rPr>
      <t xml:space="preserve">3 </t>
    </r>
    <r>
      <rPr>
        <sz val="14"/>
        <color indexed="8"/>
        <rFont val="CordiaUPC"/>
        <family val="2"/>
        <charset val="222"/>
      </rPr>
      <t>(ตอกเข็ม)</t>
    </r>
  </si>
  <si>
    <t>1.7    รั้ว,ประตูรั้ว (15 x 15 ม.)</t>
  </si>
  <si>
    <t>1.8    ป้ายการประปา</t>
  </si>
  <si>
    <t>1.9    ระบบท่อส่งน้ำดิบ</t>
  </si>
  <si>
    <t>2.1    ระบบท่อจ่ายน้ำประปา</t>
  </si>
  <si>
    <t>3.4    ระบบจ่ายสารละลายคลอรีน</t>
  </si>
  <si>
    <t>3.5    เครื่องมือประจำการประปา</t>
  </si>
  <si>
    <t>3.6    เครื่องมือตรวจวัดความเป็นกรด-ด่างในน้ำ</t>
  </si>
  <si>
    <t>3.7    เครื่องมือตรวจวัดสารละลายเหล็กในน้ำ</t>
  </si>
  <si>
    <t>3.3    การประสานระบบไฟฟ้า  (ภายนอก)</t>
  </si>
  <si>
    <t>3.8    ค่าขนส่ง</t>
  </si>
  <si>
    <t>ประมาณราคาโดย……………………………………………………                   ตรวจ…………………………………………………..</t>
  </si>
  <si>
    <t xml:space="preserve">                                (………………………………………………....)                              (………………………………………………...)</t>
  </si>
  <si>
    <t xml:space="preserve">                    ตรวจ……………………………………………………                 เห็นชอบ………………….…………………………..</t>
  </si>
  <si>
    <t>1.10  เครื่องสูบน้ำบาดาลพร้อมอุปกรณ์ควบคุมจำนวน 1 ชุด</t>
  </si>
  <si>
    <t>1.11  เครื่องสูบน้ำดีพร้อมอุปกรณ์ควบคุมจำนวน 2 ชุด</t>
  </si>
  <si>
    <t>1.12  การประสานท่อระหว่างระบบ</t>
  </si>
  <si>
    <t>1.13  การประสานท่อที่ปากบ่อบาดาล</t>
  </si>
  <si>
    <t>1.14  การประสานท่อภายในโรงสูบน้ำดี 2 ชุด</t>
  </si>
  <si>
    <t>1.15  การประสานระบบไฟฟ้า (ภายใน)</t>
  </si>
  <si>
    <t>ยอดยกไป</t>
  </si>
  <si>
    <t>ยอดยกมา</t>
  </si>
  <si>
    <t xml:space="preserve">               ตรวจ……………………………………………………                 เห็นชอบ………………….…………………………..</t>
  </si>
  <si>
    <t>1.16  ติดตั้งระบบจ่ายสารละลายคลอรีน</t>
  </si>
  <si>
    <t>1.17  รางระบายน้ำ</t>
  </si>
  <si>
    <t>รวมเงิน (1+2+3)</t>
  </si>
  <si>
    <t>3.2    เครื่องสูบน้ำดี จำนวน 2 ชุด</t>
  </si>
  <si>
    <t>3.1    เครื่องสูบน้ำบาดาล จำนวน 1 ชุด</t>
  </si>
  <si>
    <t>ก) กำหนดคืนเงินค่าใช้จ่ายในการตอกเสาเข็ม กรณีผลการทดสอบดินปรากฎว่าไม่ตอกเสาเข็ม ดังรายการต่อไปนี้</t>
  </si>
  <si>
    <t>ค่าวัสดุ (บาท) (1)</t>
  </si>
  <si>
    <t>ค่าขนส่ง (บาท)     (3)</t>
  </si>
  <si>
    <t>รวม (บาท)         (1)+(2)+(3)</t>
  </si>
  <si>
    <t>ข) กำหนดคืนเงินค่าใช้จ่ายในการตอกเสาเข็ม กรณีตอกเข็มที่มีความยาวน้อยกว่าที่กำหนดในแบบแปลน ดังรายการต่อไปนี้</t>
  </si>
  <si>
    <t>หมายเหตุ           (ราคาต่อเมตร)</t>
  </si>
  <si>
    <t>ค่าวัสดุ/เมตร    (บาท) (1)</t>
  </si>
  <si>
    <t>ค่าแรง/เมตร    (บาท) (2)</t>
  </si>
  <si>
    <t>ค่าขนส่ง/เมตร   (บาท) (3)</t>
  </si>
  <si>
    <t>รวม (บาท)           (1)+(2)+(3)</t>
  </si>
  <si>
    <t>ตอกเข็มยาว/ต้น (ม.)</t>
  </si>
  <si>
    <t>รวมความยาวเข็มที่ไม่ได้ตอก (ม.)</t>
  </si>
  <si>
    <t>ค) กำหนดคืนเงินค่าใช้จ่ายในการติดตั้งระบบไฟฟ้าภายนอก หากภายหลังการไฟฟ้าฯ แจ้งว่าไม่ต้องดำเนินการ ดังรายการต่อไปนี้</t>
  </si>
  <si>
    <t>ขยายเขตไฟฟ้าแรงต่ำ</t>
  </si>
  <si>
    <t>ขยายเขตไฟฟ้าแรงสูง</t>
  </si>
  <si>
    <t>ตัวหนังสือ</t>
  </si>
  <si>
    <t xml:space="preserve">                              (………………………………………………....)                                (………………………………………………...)</t>
  </si>
  <si>
    <r>
      <t>ระบบกรองน้ำบาดาลขนาด 7 ม.</t>
    </r>
    <r>
      <rPr>
        <vertAlign val="superscript"/>
        <sz val="14"/>
        <color indexed="8"/>
        <rFont val="CordiaUPC"/>
        <family val="2"/>
        <charset val="222"/>
      </rPr>
      <t>3</t>
    </r>
    <r>
      <rPr>
        <sz val="14"/>
        <color indexed="8"/>
        <rFont val="CordiaUPC"/>
        <family val="2"/>
        <charset val="222"/>
      </rPr>
      <t>/ชม.</t>
    </r>
  </si>
  <si>
    <r>
      <t>ถังน้ำใสขนาด 20 ม.</t>
    </r>
    <r>
      <rPr>
        <vertAlign val="superscript"/>
        <sz val="14"/>
        <color indexed="8"/>
        <rFont val="CordiaUPC"/>
        <family val="2"/>
        <charset val="222"/>
      </rPr>
      <t>3</t>
    </r>
    <r>
      <rPr>
        <sz val="14"/>
        <color indexed="8"/>
        <rFont val="CordiaUPC"/>
        <family val="2"/>
        <charset val="222"/>
      </rPr>
      <t xml:space="preserve"> </t>
    </r>
  </si>
  <si>
    <r>
      <t>หอถังสูงขนาด 15 ม.</t>
    </r>
    <r>
      <rPr>
        <vertAlign val="superscript"/>
        <sz val="14"/>
        <color indexed="8"/>
        <rFont val="CordiaUPC"/>
        <family val="2"/>
        <charset val="222"/>
      </rPr>
      <t>3</t>
    </r>
    <r>
      <rPr>
        <sz val="14"/>
        <color indexed="8"/>
        <rFont val="CordiaUPC"/>
        <family val="2"/>
        <charset val="222"/>
      </rPr>
      <t xml:space="preserve"> </t>
    </r>
  </si>
  <si>
    <t>สำนักบริหารจัดการน้ำ  กรมทรัพยากรน้ำ</t>
  </si>
  <si>
    <t>แบบ ปร.6</t>
  </si>
  <si>
    <t>รายการค่าประมาณการก่อสร้าง</t>
  </si>
  <si>
    <t xml:space="preserve">ประเภท </t>
  </si>
  <si>
    <t>–</t>
  </si>
  <si>
    <t>( ตัวอักษร )</t>
  </si>
  <si>
    <t>ราคา/20 เมตร</t>
  </si>
  <si>
    <t>รั้ว-เสารั้ว คิดเป็นเงินต่อเมตร</t>
  </si>
  <si>
    <t>ราคาต่อเมตร</t>
  </si>
  <si>
    <t>น้ำยาเชื่อมท่อ PVC ขนาด 1000 กรัม</t>
  </si>
  <si>
    <t>กระป๋อง</t>
  </si>
  <si>
    <t>อุปกรณ์ประปา ได้แก่ ประตูน้ำ,ข้องอ,ข้อโค้ง และอุปกรณ์อื่นที่จำเป็น</t>
  </si>
  <si>
    <t>เครื่อง</t>
  </si>
  <si>
    <t>*</t>
  </si>
  <si>
    <t>รวมเป็นเงิน</t>
  </si>
  <si>
    <t>ค่าวัสดุสิ่งของ</t>
  </si>
  <si>
    <t>งานคอนกรีต</t>
  </si>
  <si>
    <t>งานไม้แบบ</t>
  </si>
  <si>
    <t>กก.</t>
  </si>
  <si>
    <t>งานเหล็กเสริม</t>
  </si>
  <si>
    <t>ท่อน</t>
  </si>
  <si>
    <t>ตัว</t>
  </si>
  <si>
    <t>ม้วน</t>
  </si>
  <si>
    <t>งานอื่นๆ</t>
  </si>
  <si>
    <t>ชุด</t>
  </si>
  <si>
    <t>รวมค่าวัสดุและแรงงาน</t>
  </si>
  <si>
    <t>งานดิน</t>
  </si>
  <si>
    <t>ขุดดินฐานราก , ถมดิน</t>
  </si>
  <si>
    <t>ทรายหยาบ</t>
  </si>
  <si>
    <t>คอนกรีตหยาบ 1:3:5</t>
  </si>
  <si>
    <t>ปูนทราย</t>
  </si>
  <si>
    <t>ลวดผูกเหล็ก</t>
  </si>
  <si>
    <t>งานผนัง</t>
  </si>
  <si>
    <t>ฉาบปูนเรียบ</t>
  </si>
  <si>
    <t>ขัดมันพื้น</t>
  </si>
  <si>
    <t>งานทาสี</t>
  </si>
  <si>
    <t>สีพลาสติก</t>
  </si>
  <si>
    <t>สีน้ำมัน</t>
  </si>
  <si>
    <t>ทาซีเมนต์เบส</t>
  </si>
  <si>
    <t>ท่อระบายอากาศ</t>
  </si>
  <si>
    <t>เทปพันเกลียว</t>
  </si>
  <si>
    <t>ตะแกรงมุ้งลวดสแตนเลส</t>
  </si>
  <si>
    <t>ท่อน้ำล้น</t>
  </si>
  <si>
    <t>แผ่นเหล็กขนาด 5 นิ้วx5 นิ้ว</t>
  </si>
  <si>
    <t>ท่อเผื่อขยาย</t>
  </si>
  <si>
    <t>น๊อตยึดหน้าจาน</t>
  </si>
  <si>
    <t>บันไดเหล็กลงถังน้ำใส</t>
  </si>
  <si>
    <t>กุญแจทองเหลือง</t>
  </si>
  <si>
    <t>เหมา</t>
  </si>
  <si>
    <t>ตะปู</t>
  </si>
  <si>
    <t>คอนกรีต 1:2:4</t>
  </si>
  <si>
    <t>คอนกรีต 1:1.5:3</t>
  </si>
  <si>
    <t>แผ่นเหล็กขนาด 6 นิ้ว x 6 นิ้ว</t>
  </si>
  <si>
    <t>เสาเข็ม คอร. ไอ  0.18x0.18x6.00 ม</t>
  </si>
  <si>
    <t>ฝาปิดช่องงานลงขนาด 1.00x1.00 ม.</t>
  </si>
  <si>
    <t>ส่วนเทคโนโลยีและมาตรฐาน</t>
  </si>
  <si>
    <t>น๊อตหน้าจาน</t>
  </si>
  <si>
    <t>อัน</t>
  </si>
  <si>
    <t>ทำเกลียว</t>
  </si>
  <si>
    <t>จุด</t>
  </si>
  <si>
    <t>อุปกรณ์ท่อ</t>
  </si>
  <si>
    <t>6. งานก่ออิฐ</t>
  </si>
  <si>
    <t>7. งานตบแต่งฉาบปูน</t>
  </si>
  <si>
    <t>9.งานอื่น ๆ</t>
  </si>
  <si>
    <t>ฝาครอบ G/S  dia 4"</t>
  </si>
  <si>
    <t>11.งานบันได</t>
  </si>
  <si>
    <t>12. เสาเข็ม</t>
  </si>
  <si>
    <t>1.1 โรงสูบน้ำ จำนวน 1 หลัง  แบบเลขที่ 412003</t>
  </si>
  <si>
    <t>1.4 ป้ายบอกระดับน้ำในถังน้ำใส แบบเลขที่ 991043</t>
  </si>
  <si>
    <t>สระพักตะกอน</t>
  </si>
  <si>
    <t>ขุดดิน</t>
  </si>
  <si>
    <t>ค่าแรงประกอบและติดตั้ง</t>
  </si>
  <si>
    <t>แผ่นเหล็กขนาด 15  นิ้ว x  15 นิ้ว หนา 3 มม.</t>
  </si>
  <si>
    <t>แผ่นเหล็กขนาด 20  นิ้ว x  20 นิ้ว หนา 3 มม.</t>
  </si>
  <si>
    <t>รวมค่าวัสดุและแรงงานเป็นเงิน</t>
  </si>
  <si>
    <t>รางระบายน้ำ</t>
  </si>
  <si>
    <t xml:space="preserve">ระบบประปาหมู่บ้านแบบผิวดินขนาดกลาง </t>
  </si>
  <si>
    <t>ลบ.ม.</t>
  </si>
  <si>
    <t>1.6 การประสานท่อระหว่างระบบ แบบเลขที่ 991014</t>
  </si>
  <si>
    <t>1.7 การประสานท่อภายในโรงสูบน้ำดิบ แบบเลขที่ 911013</t>
  </si>
  <si>
    <t>1.8 การประสานท่อภายในโรงสูบน้ำดี แบบเลขที่ 911013</t>
  </si>
  <si>
    <t xml:space="preserve">บันไดขึ้นถังและราวกันตก G/S dia 1 1/2" (ยาว 25 ม.) </t>
  </si>
  <si>
    <t xml:space="preserve">บันไดลงถัง G/S dia 1 1/2" (ยาว 15 ม.) </t>
  </si>
  <si>
    <t>ไม้แบบหล่อคอนกรีตทั่วไป 70 % พร้อมไม้คร่าว</t>
  </si>
  <si>
    <t>ป้ายบอกระดับน้ำในถังน้ำใส ขนาด 25 ลุกบาศก์เมตร</t>
  </si>
  <si>
    <t>1 เฟส (1.5 kW) พร้อมอุปกรณ์</t>
  </si>
  <si>
    <t>ค่าแรงและติดตั้ง</t>
  </si>
  <si>
    <t>ตู้ควบคุมเครื่องสูบน้ำหอยโข่งขนาด 2 แรงม้า</t>
  </si>
  <si>
    <t>รวมเงิน (2+3)</t>
  </si>
  <si>
    <t>เครื่องสูบน้ำหอยโข่งขนาด 1 แรงม้า</t>
  </si>
  <si>
    <t>1 เฟส (0.75 kW) พร้อมอุปกรณ์</t>
  </si>
  <si>
    <t>ตู้ควบคุมเครื่องสูบน้ำหอยโข่งขนาด 1 แรงม้า</t>
  </si>
  <si>
    <t>เครื่องสูบน้ำหอยโข่งขนาด 2 แรงม้า</t>
  </si>
  <si>
    <t xml:space="preserve">เครื่องมือตรวจวัดความเป็นกรด-ด่าง ในน้ำ </t>
  </si>
  <si>
    <t>[  ] ติดตั้งหม้อแปลง 1 เฟส ขนาด   30  KVA.</t>
  </si>
  <si>
    <t>ติดตั้งมิเตอร์ขนาด 3 เฟส 30 แอมป์</t>
  </si>
  <si>
    <t>สายไฟฟ้าอลูมิเนียมหุ้มฉนวน</t>
  </si>
  <si>
    <t>พื้นที่หน้าตัดไม่น้อยกว่า 25 ตร.มม.</t>
  </si>
  <si>
    <t>เสาเข็มคสล. หรือคอร. ยาว 6.00 ม.</t>
  </si>
  <si>
    <t>หน้าตัด 180 ตร.ซม. เส้นรอบรูป 77 ซม.</t>
  </si>
  <si>
    <t>1 เฟสพร้อมอุปกรณ์</t>
  </si>
  <si>
    <t>ค่าแรงประกอบติดตั้ง</t>
  </si>
  <si>
    <t>เจ้าของงาน</t>
  </si>
  <si>
    <r>
      <t>ม.</t>
    </r>
    <r>
      <rPr>
        <vertAlign val="superscript"/>
        <sz val="14"/>
        <rFont val="TH SarabunPSK"/>
        <family val="2"/>
      </rPr>
      <t>3</t>
    </r>
  </si>
  <si>
    <r>
      <t>ม.</t>
    </r>
    <r>
      <rPr>
        <vertAlign val="superscript"/>
        <sz val="14"/>
        <rFont val="TH SarabunPSK"/>
        <family val="2"/>
      </rPr>
      <t>2</t>
    </r>
  </si>
  <si>
    <t xml:space="preserve">               </t>
  </si>
  <si>
    <r>
      <t>ถังน้ำใสขนาด 25 ม</t>
    </r>
    <r>
      <rPr>
        <vertAlign val="superscript"/>
        <sz val="14"/>
        <rFont val="TH SarabunPSK"/>
        <family val="2"/>
      </rPr>
      <t>3</t>
    </r>
  </si>
  <si>
    <r>
      <t>ระบบกรองน้ำผิวดินขนาด 5 ม.</t>
    </r>
    <r>
      <rPr>
        <vertAlign val="superscript"/>
        <sz val="14"/>
        <rFont val="TH SarabunPSK"/>
        <family val="2"/>
      </rPr>
      <t>3</t>
    </r>
    <r>
      <rPr>
        <sz val="14"/>
        <rFont val="TH SarabunPSK"/>
        <family val="2"/>
      </rPr>
      <t xml:space="preserve">/ชม. (ตอกเข็ม) </t>
    </r>
  </si>
  <si>
    <t>911013</t>
  </si>
  <si>
    <t>รั้ว - ประตูรั้ว ( 20 × 20 ม.)</t>
  </si>
  <si>
    <t>ราคา/หน่วย</t>
  </si>
  <si>
    <r>
      <t xml:space="preserve">ข้อโค้ง 90 </t>
    </r>
    <r>
      <rPr>
        <vertAlign val="superscript"/>
        <sz val="14"/>
        <rFont val="TH SarabunPSK"/>
        <family val="2"/>
      </rPr>
      <t>๐</t>
    </r>
    <r>
      <rPr>
        <sz val="14"/>
        <rFont val="TH SarabunPSK"/>
        <family val="2"/>
      </rPr>
      <t xml:space="preserve"> อาบสังกะสี 3  นิ้ว</t>
    </r>
  </si>
  <si>
    <r>
      <t xml:space="preserve">ข้อโค้ง 90 </t>
    </r>
    <r>
      <rPr>
        <vertAlign val="superscript"/>
        <sz val="14"/>
        <rFont val="TH SarabunPSK"/>
        <family val="2"/>
      </rPr>
      <t>๐</t>
    </r>
    <r>
      <rPr>
        <sz val="14"/>
        <rFont val="TH SarabunPSK"/>
        <family val="2"/>
      </rPr>
      <t xml:space="preserve"> เหล็กหล่อหน้าจาน 2 ด้าน 3  นิ้ว</t>
    </r>
  </si>
  <si>
    <r>
      <t xml:space="preserve">ข้อโค้ง 45 </t>
    </r>
    <r>
      <rPr>
        <vertAlign val="superscript"/>
        <sz val="14"/>
        <rFont val="TH SarabunPSK"/>
        <family val="2"/>
      </rPr>
      <t>๐</t>
    </r>
    <r>
      <rPr>
        <sz val="14"/>
        <rFont val="TH SarabunPSK"/>
        <family val="2"/>
      </rPr>
      <t xml:space="preserve"> เหล็กหล่อหน้าจาน 2 ด้าน 3  นิ้ว</t>
    </r>
  </si>
  <si>
    <t>การประสานท่อระหว่างระบบ</t>
  </si>
  <si>
    <t>1.การเดินท่อส่งน้ำดิบจากเครื่องสูบน้ำดิบไปยังที่ตั้งระบบประปา</t>
  </si>
  <si>
    <t>2.การเดินจากฟุตวาล์วของท่อดูดไปยังปากท่อดูดของเครื่องสูบน้ำดิบ</t>
  </si>
  <si>
    <t>บ้านหัวตลาด หมู่ที่ 4 ตำบลสำพะเนียง อำเภอโนนแดง จังหวัดนครราชสีมา</t>
  </si>
  <si>
    <t>องค์การบริหารส่วนตำบลสำพะเนียง  อำเภอโนนแดง จังหวัดนครราชสีมา</t>
  </si>
  <si>
    <r>
      <t>หมายเหตุ</t>
    </r>
    <r>
      <rPr>
        <b/>
        <sz val="14"/>
        <rFont val="TH SarabunPSK"/>
        <family val="2"/>
      </rPr>
      <t xml:space="preserve">           1.ราคานี้ไม่รวมการประสานระบบไฟฟ้าและขยายเขตไฟฟ้าภายนอก</t>
    </r>
  </si>
  <si>
    <t xml:space="preserve">1.2 รางระบายน้ำ แบบเลขที่ 911001 , 991014      </t>
  </si>
  <si>
    <t>1.3 ป้ายการประปา แบบเลขที่ 921006</t>
  </si>
  <si>
    <t>1.5 ประตู,รั้ว  แบบเลขที่ 991014 , 921006</t>
  </si>
  <si>
    <t>1.9 ทดสอบการรับน้ำหนักบรรทุกของดิน จำนวน 1 ชุด</t>
  </si>
  <si>
    <t>1.10 การประสานระบบไฟฟ้าภายในบริเวณ</t>
  </si>
  <si>
    <t>1.11 ค่าก่อสร้างสระพักตะกอน แบบเลขที่ 991014</t>
  </si>
  <si>
    <t>1.12 ระบบกรองน้ำผิวดิน ขนาด 5 ลูกบาศก์เมตรต่อชั่วโมง แบบเลขที่ 1141005</t>
  </si>
  <si>
    <t>1.13 ถังน้ำใส ขนาดจุ 25 ลูกบาศก์เมตร แบบเลขที่ 2211025</t>
  </si>
  <si>
    <t>1.14 หอถังสูง ขนาดจุ 15 ลูกบาศก์ก์เมตร แบบเลขที่ 3111015</t>
  </si>
  <si>
    <t xml:space="preserve">1.15 ระบบท่อส่งน้ำดิบ </t>
  </si>
  <si>
    <t xml:space="preserve">1.16 ระบบท่อจ่ายน้ำประปา </t>
  </si>
  <si>
    <t>ค่าวัสดุและค่าแรงงาน</t>
  </si>
  <si>
    <t>รวมเป็นเงิน (บาท)</t>
  </si>
  <si>
    <t>Facter F</t>
  </si>
  <si>
    <t>ค่าก่อสร้างรวม</t>
  </si>
  <si>
    <t>เป็นเงิน (บาท)</t>
  </si>
  <si>
    <t xml:space="preserve">ส่วนราชการ     </t>
  </si>
  <si>
    <t>เงินล่วงหน้าจ่าย                                                     15.00 %</t>
  </si>
  <si>
    <t>เงินประกันผลงานหัก                                                 0.00 %</t>
  </si>
  <si>
    <t>แบบ ปร. 5 (ก)</t>
  </si>
  <si>
    <t>ประเภทงานครุภัณฑ์จัดซื้อ</t>
  </si>
  <si>
    <t>ประเภทงานค่าใช่จ่ายพิเศษและค่าใช่จ่ายอื่นที่จำเป็นต้องมี</t>
  </si>
  <si>
    <t>ภาษีมูลค่า</t>
  </si>
  <si>
    <t>เพิ่ม</t>
  </si>
  <si>
    <t>ค่าจัดหาและค่าติดตั้งเครื่องจ่ายสารละลายคลอรีน</t>
  </si>
  <si>
    <t>เครื่องมือประจำการประปา</t>
  </si>
  <si>
    <t>เครื่องมือตรวจวัดความเป็นกรด - ด่างในน้ำ</t>
  </si>
  <si>
    <t>สารส้ม</t>
  </si>
  <si>
    <t xml:space="preserve">ค่าก่อสร้างเป็นเงิน </t>
  </si>
  <si>
    <t>แบบ ปร. 5 (ข)</t>
  </si>
  <si>
    <t>ค่าจัดหาและติดตั้งเครื่องสูบน้ำดิบพร้อมตู้ควบคุ้ม จำนวน 2 ชุด</t>
  </si>
  <si>
    <t>ค่าจัดหาและติดตั้งเครื่องสูบน้ำดีพร้อมตู้ควบคุ้ม จำนวน 2 ชุด</t>
  </si>
  <si>
    <t>สรุปค่าคุรุภัณฑ์จัดซื้อ</t>
  </si>
  <si>
    <t>(ค่าใช้จ่ายพิเศษตามข้อกำหนดและค่าใช้จ่ายอื่นที่จำเป้นต้องมี)</t>
  </si>
  <si>
    <t>แบบ ปร. 4 (พ)</t>
  </si>
  <si>
    <t>ค่าขนส่งวัสดุก่อสร้าง</t>
  </si>
  <si>
    <t>รวามค่าใช้จ่ายพิเศาตามข้อกำหนดฯ ทุกรายการ</t>
  </si>
  <si>
    <t>โครงการ</t>
  </si>
  <si>
    <t>ขึ้นอยู่กับ</t>
  </si>
  <si>
    <t>สถานที่</t>
  </si>
  <si>
    <t>ก่อสร้าง</t>
  </si>
  <si>
    <t>ขุดดินหลุมฐานราก/ถมคืน</t>
  </si>
  <si>
    <t>ทรายหยาบ,หรายหยาบรองพื้น</t>
  </si>
  <si>
    <t>ไม้ปบบหล่อคอนกรีตทั่วไป 80% พร้อมไม้คร่าว</t>
  </si>
  <si>
    <t>คอนกรีต 1:3:5</t>
  </si>
  <si>
    <t>คอนกรีต 1:2:4 (ซีเมนต์ไม่น่อยกว่า 320 กก/ลบ.ม.)</t>
  </si>
  <si>
    <t>เหล็กเส้นกลม dia. 6 มม. (2.22 กก/เส้น)</t>
  </si>
  <si>
    <t>เหล็กเส้นกลม dia. 9 มม. (4.99 กก/เส้น)</t>
  </si>
  <si>
    <t>เหล็กข้ออ้อย dia. 12 มม. (8.88 กก/เส้น)</t>
  </si>
  <si>
    <t>เหล็กข้ออ้อย dia. 16 มม. (15.8 กก/เส้น)</t>
  </si>
  <si>
    <t>ลวดผูกเหล็ก No. 18</t>
  </si>
  <si>
    <t>5. งานโครงหลังคา</t>
  </si>
  <si>
    <t>เหล็ก 75×45×15×2.3 มม. ยาว 6 ม. ตัวซี</t>
  </si>
  <si>
    <t>เหล็ก LG 50×50×2.3 มม. ยาว 6 ม. กลวงสี่เหลี่ยม</t>
  </si>
  <si>
    <t>เหล็ก LG 38×38×2 มม. ยาว 6 ม. กลวงสี่เหลี่ยม</t>
  </si>
  <si>
    <t xml:space="preserve">แผ่นเหล็ก 0.10×0.10 ม. หนา 4.5 มม. </t>
  </si>
  <si>
    <t>ครอบกระเบื้องชนิดปรับมุม</t>
  </si>
  <si>
    <t>ขอยึดกระเบื้อง</t>
  </si>
  <si>
    <t>6. งานผนังก่ออิฐ</t>
  </si>
  <si>
    <t>ก่ออิฐมอญ 1/2 แผ่น</t>
  </si>
  <si>
    <t>ก่อซีเมนต์บล็อค (19×39×9 ซม.)</t>
  </si>
  <si>
    <t>7. งานฉาบปูน</t>
  </si>
  <si>
    <t>ฉาบปูนเรียบธรรมดา</t>
  </si>
  <si>
    <t>8. งานสี</t>
  </si>
  <si>
    <t>ทาสีน้ำพลาสติก</t>
  </si>
  <si>
    <t>ทาสีน้ำมัน</t>
  </si>
  <si>
    <t xml:space="preserve">0.50×1.20 ม. หนา .5 มม. </t>
  </si>
  <si>
    <t xml:space="preserve">กระเบื้องซีเมนต์ใยหินแผ่นลอยคู่ </t>
  </si>
  <si>
    <t>ประมานราคาค่าก่อสร้าง</t>
  </si>
  <si>
    <t>ส่วนเทคโนโลยีและมาตราฐาน</t>
  </si>
  <si>
    <t>9. งานอื่นๆ</t>
  </si>
  <si>
    <t>มือจับทองเหลือง 4 นิ้ว</t>
  </si>
  <si>
    <t>สายยูพร้อมกุญแจ</t>
  </si>
  <si>
    <t>บานพับเหล็ก 4 นิ้ว</t>
  </si>
  <si>
    <t>ไม้เนื้อเข็ง 1× 8 นิ้ว</t>
  </si>
  <si>
    <t>แผ่นเหล็ก 0.20×0.20 ม. หนา 4.5 มม.</t>
  </si>
  <si>
    <t>ลวดตาข่ายรูปสี่เหลี่ยมจุตรัส หรือขนมเปียกปูน</t>
  </si>
  <si>
    <t>dir ไม่น้อยกว่า 2.5 มม. ขนาดช่อง 38 มม.</t>
  </si>
  <si>
    <t>ท่อ PVC ยาว 4 ม. ชั้น 5 ปลายเรียบ Dia 2"</t>
  </si>
  <si>
    <t>เต้ารับแบบฝังเรียบผนัง ชนิดมีสายดิน</t>
  </si>
  <si>
    <t>11. งานเสาเข็ม</t>
  </si>
  <si>
    <t>ตร.ม.</t>
  </si>
  <si>
    <t>คู่</t>
  </si>
  <si>
    <t>ลบ. ฟุต</t>
  </si>
  <si>
    <t>เส้น</t>
  </si>
  <si>
    <t>พร้อมขา,สวิตซ์ และอุปกรณ์</t>
  </si>
  <si>
    <t xml:space="preserve">หลอกฟลูออเนสเซนต์ 36 วัตต์ </t>
  </si>
  <si>
    <t>หน้าตัด 180 ตร.ซม เส้นรอบรูป 77 ซม.</t>
  </si>
  <si>
    <t xml:space="preserve">เสาเข็ม คสล. หรือ คอร. ยาว 6 ม. </t>
  </si>
  <si>
    <t>ฝ้ากระเบื้องแผ่นเรียบหนา 6 มม.+เคร่าไม้ @0.60 ม.</t>
  </si>
  <si>
    <t>ป้ายการประปา</t>
  </si>
  <si>
    <t>ขุดดินหลุมฐานราก/ถมดิน</t>
  </si>
  <si>
    <t>ท่อเหล็กอาบสังกะสี dia 2"</t>
  </si>
  <si>
    <t>น๊อต dia 3/8" ยาว 4"</t>
  </si>
  <si>
    <t>หัวเสา อลูมิเนียม dia 2"</t>
  </si>
  <si>
    <t>แผ่นเหล็กหนา 1.20×2.40 ม. หนา 2 มม.</t>
  </si>
  <si>
    <r>
      <t>ท่อเหล็กอาบสังกะสี</t>
    </r>
    <r>
      <rPr>
        <vertAlign val="superscript"/>
        <sz val="14"/>
        <rFont val="TH SarabunPSK"/>
        <family val="2"/>
      </rPr>
      <t xml:space="preserve"> </t>
    </r>
    <r>
      <rPr>
        <sz val="14"/>
        <rFont val="TH SarabunPSK"/>
        <family val="2"/>
      </rPr>
      <t xml:space="preserve"> Ø  3 นิ้ว</t>
    </r>
  </si>
  <si>
    <r>
      <t>ท่อเหล็กอาบสังกะสี</t>
    </r>
    <r>
      <rPr>
        <vertAlign val="superscript"/>
        <sz val="14"/>
        <rFont val="TH SarabunPSK"/>
        <family val="2"/>
      </rPr>
      <t xml:space="preserve"> </t>
    </r>
    <r>
      <rPr>
        <sz val="14"/>
        <rFont val="TH SarabunPSK"/>
        <family val="2"/>
      </rPr>
      <t xml:space="preserve"> Ø  4 นิ้ว</t>
    </r>
  </si>
  <si>
    <r>
      <t xml:space="preserve">ข้องอ 90 </t>
    </r>
    <r>
      <rPr>
        <vertAlign val="superscript"/>
        <sz val="14"/>
        <rFont val="TH SarabunPSK"/>
        <family val="2"/>
      </rPr>
      <t xml:space="preserve">0  </t>
    </r>
    <r>
      <rPr>
        <sz val="14"/>
        <rFont val="TH SarabunPSK"/>
        <family val="2"/>
      </rPr>
      <t>G/S</t>
    </r>
    <r>
      <rPr>
        <vertAlign val="superscript"/>
        <sz val="14"/>
        <rFont val="TH SarabunPSK"/>
        <family val="2"/>
      </rPr>
      <t xml:space="preserve"> </t>
    </r>
    <r>
      <rPr>
        <sz val="14"/>
        <rFont val="TH SarabunPSK"/>
        <family val="2"/>
      </rPr>
      <t xml:space="preserve">  Ø 2 นิ้ว</t>
    </r>
  </si>
  <si>
    <r>
      <t xml:space="preserve">ข้องอ 90 </t>
    </r>
    <r>
      <rPr>
        <vertAlign val="superscript"/>
        <sz val="14"/>
        <rFont val="TH SarabunPSK"/>
        <family val="2"/>
      </rPr>
      <t xml:space="preserve">0  </t>
    </r>
    <r>
      <rPr>
        <sz val="14"/>
        <rFont val="TH SarabunPSK"/>
        <family val="2"/>
      </rPr>
      <t>G/S</t>
    </r>
    <r>
      <rPr>
        <vertAlign val="superscript"/>
        <sz val="14"/>
        <rFont val="TH SarabunPSK"/>
        <family val="2"/>
      </rPr>
      <t xml:space="preserve"> </t>
    </r>
    <r>
      <rPr>
        <sz val="14"/>
        <rFont val="TH SarabunPSK"/>
        <family val="2"/>
      </rPr>
      <t xml:space="preserve">  Ø 3 นิ้ว</t>
    </r>
  </si>
  <si>
    <r>
      <t xml:space="preserve">ข้องอ 90 </t>
    </r>
    <r>
      <rPr>
        <vertAlign val="superscript"/>
        <sz val="14"/>
        <rFont val="TH SarabunPSK"/>
        <family val="2"/>
      </rPr>
      <t xml:space="preserve">0  </t>
    </r>
    <r>
      <rPr>
        <sz val="14"/>
        <rFont val="TH SarabunPSK"/>
        <family val="2"/>
      </rPr>
      <t>G/S</t>
    </r>
    <r>
      <rPr>
        <vertAlign val="superscript"/>
        <sz val="14"/>
        <rFont val="TH SarabunPSK"/>
        <family val="2"/>
      </rPr>
      <t xml:space="preserve"> </t>
    </r>
    <r>
      <rPr>
        <sz val="14"/>
        <rFont val="TH SarabunPSK"/>
        <family val="2"/>
      </rPr>
      <t xml:space="preserve">  Ø  4 นิ้ว</t>
    </r>
  </si>
  <si>
    <t>สามทางลดเหล็กอาบสังกะสี Ø 3 นิ้ว - 3/4 นิ้ว</t>
  </si>
  <si>
    <t>สามทางลด G/S   Ø  4  นิ้วx 3/4 นิ้ว</t>
  </si>
  <si>
    <t>สามทางลด G/S   Ø  4  นิ้วx 1/2 นิ้ว</t>
  </si>
  <si>
    <t>สามทางลด G/S   Ø  2  นิ้วx 3/4 นิ้ว</t>
  </si>
  <si>
    <t>ข้อลดกลมเหล็กอาบสังกะสี    Ø  4  นิ้วx 3 นิ้ว</t>
  </si>
  <si>
    <t>มาตรวัดน้ำ  Ø  3 นิ้ว ใบพัด 2 ชั้น</t>
  </si>
  <si>
    <t>หน้าจานเกลียว  Ø  4 นิ้ว</t>
  </si>
  <si>
    <t>หน้าจานเกลียว  Ø  3 นิ้ว</t>
  </si>
  <si>
    <t>ปะเก็นหน้าจาน  Ø  4 นิ้ว</t>
  </si>
  <si>
    <t>ปะเก็นหน้าจาน  Ø  3 นิ้ว</t>
  </si>
  <si>
    <t>ข้อต่อเกลียวนอก   PVC Ø  3/4  นิ้ว</t>
  </si>
  <si>
    <t>ท่อธาร Ø  3/4 นิ้ว</t>
  </si>
  <si>
    <t>ฟุตวาล์วทองเหลือง  Ø   3 นิ้ว</t>
  </si>
  <si>
    <t xml:space="preserve">นิปเปิ้ลเหล็กอาบสังกะสี  Ø  4  นิ้ว </t>
  </si>
  <si>
    <t>สามทางเหล็กหล่อ  Ø  4 นิ้ว</t>
  </si>
  <si>
    <t>ท่อเหล็กอาบสังกะสี + ข้อต่อยาว 6 เมตร Ø  2 "</t>
  </si>
  <si>
    <t>ท่อเหล็กอาบสังกะสี + ข้อต่อยาว 6 เมตร Ø 1 1/2"</t>
  </si>
  <si>
    <t>ท่อปลอกเหล็กอาบสังกะสี Ø 3" x 15 ซ.ม.</t>
  </si>
  <si>
    <t>ข้อลดกลมเหล็กอาบสังกะสี Ø 2" x 1 1/2"</t>
  </si>
  <si>
    <t>ข้อโค้ง 45 เหล็กอาบสังกะสี Ø  2"</t>
  </si>
  <si>
    <t>ข้อโค้ง 45 เหล็กอาบสังกะสี Ø 1 1/2"</t>
  </si>
  <si>
    <t xml:space="preserve">ข้อลดเหล็กเหนียวหน้าจาน 2 ด้าน Ø 2"- 1" </t>
  </si>
  <si>
    <t xml:space="preserve">หน้าจานเกลียวใน Ø 2" </t>
  </si>
  <si>
    <t xml:space="preserve">สามทางเหล็กอาบสังกะสี Ø 2" </t>
  </si>
  <si>
    <t>เช็ควาล์วทองเหลือง Ø 2"</t>
  </si>
  <si>
    <t>ประตูน้ำบอลวาล์ว Ø 2"</t>
  </si>
  <si>
    <t>ข้อโค้ง 90 ม-ม เหล็กอาบสังกะสี Ø 2"</t>
  </si>
  <si>
    <t>นิปเปิ้ลเหล็กอาบสังกะสี Ø 2"</t>
  </si>
  <si>
    <t>นิปเปิ้ลเหล็กอาบสังกะสี Ø 3/4"</t>
  </si>
  <si>
    <t>ข้อลดกลมเหล็กอาบสังกะสี Ø 2" x 3/4"</t>
  </si>
  <si>
    <t>ข้อลดกลมเหล็กอาบสังกะสี Ø 4" x 3/4"</t>
  </si>
  <si>
    <t>ข้อลดกลมเหล็กอาบสังกะสี Ø 3" x 2"</t>
  </si>
  <si>
    <t xml:space="preserve">สามทางลดเหล็กอาบสังกะสี Ø 3/4" x 1/2" </t>
  </si>
  <si>
    <t>ประตูน้ำทองเหลือง Ø 3/4"</t>
  </si>
  <si>
    <t>นิปเปิ้ลเหล็กอาบสังกะสี Ø 1/2"</t>
  </si>
  <si>
    <t>ประตูน้ำบอลวาล์ว Ø 1/2"</t>
  </si>
  <si>
    <t>ข้องอเหล็กอาบสังกะสี Ø 1/2"</t>
  </si>
  <si>
    <t xml:space="preserve">สามทางเหล็กอาบสังกะสี Ø 1/2" </t>
  </si>
  <si>
    <t>เหล็กเส้นกลม    Ø  9  มม.</t>
  </si>
  <si>
    <t>เหล็กเส้นกลม    Ø  12  มม.</t>
  </si>
  <si>
    <t>ท่อเหล็กอาบสังกะสี  Ø 4 นิ้ว</t>
  </si>
  <si>
    <t>สามทางเหล็กอาบสังกะสี  Ø 4 นิ้ว</t>
  </si>
  <si>
    <t>ข้อลดกลมเหล็กอาบสังกะสี   Ø 4 นิ้วx3 นิ้ว</t>
  </si>
  <si>
    <t>ข้องอ 90 0เหล็กอาบสังกะสี  Ø  3 นิ้ว</t>
  </si>
  <si>
    <t>ท่อเหล็กอาบสังกะสี  Ø 3 นิ้ว</t>
  </si>
  <si>
    <t>หน้าจานตาบอด  Ø 4 นิ้ว</t>
  </si>
  <si>
    <t>หน้าจานเกลียว Ø 4 นิ้ว</t>
  </si>
  <si>
    <t>ท่อเหล็กอาบสังกะสี Ø 4 นิ้ว</t>
  </si>
  <si>
    <t>ปะเก็นหน้าจาน Ø 4 นิ้ว</t>
  </si>
  <si>
    <t xml:space="preserve">หอถังสูงขนาด 15 ม.3/ชม. (ตอกเข็ม) </t>
  </si>
  <si>
    <t>ไม้แบบหล่อคอนกรีตทั่วไป 50% พร้อมไม้คร่าว</t>
  </si>
  <si>
    <t>ค้ำยันเสาไม้ dia 4" × 4.00 ม. (50%)</t>
  </si>
  <si>
    <t xml:space="preserve">หน้าจานเหล็กหล่อเกลียวใน dia 4" </t>
  </si>
  <si>
    <t xml:space="preserve">หน้าจานเหล็กหล่อเกลียวใน dia 3" </t>
  </si>
  <si>
    <t xml:space="preserve">ข้อลดกลมเหล็กหล่อ dia 4" × 3" </t>
  </si>
  <si>
    <t>ข้อโค้งเหล็กหล่อ 90 หน้าจาน 2 ด้าน 3"</t>
  </si>
  <si>
    <t>ข้อโค้งเหล็กหล่อ 90 หน้าจาน 2 ด้าน dia 3" (ตีนเป็ด)</t>
  </si>
  <si>
    <t>ข้อโค้งเหล็กหล่อ 90 หน้าจาน 2 ด้าน dia 4" (ตีนเป็ด)</t>
  </si>
  <si>
    <t xml:space="preserve">ข้อโค้งเหล็กหล่อ 45 หน้าจาน 2 ด้าน dia 3" </t>
  </si>
  <si>
    <t xml:space="preserve">สามทางเหล็กหล่อหน้าจาน 3 ด้าน dia 3" </t>
  </si>
  <si>
    <t>ประตูน้ำเหล็กหล่อบนดิน หน้าจาน dia 3" แบบพวงมาลัย</t>
  </si>
  <si>
    <t>ท่อผ่านผนัง dia 3"</t>
  </si>
  <si>
    <t>ท่อผ่านผนัง dia 4"</t>
  </si>
  <si>
    <t>เหล็กยึดท่อ</t>
  </si>
  <si>
    <t>น๊อตสกรูยึดท่อ dia 3/8"</t>
  </si>
  <si>
    <t>6. งานผิวผนัง</t>
  </si>
  <si>
    <t>ฉาบปูนเรียบธรีรมดา เสา,คาน</t>
  </si>
  <si>
    <t>7. งานทาสี</t>
  </si>
  <si>
    <t>8. งานอื่นๆ</t>
  </si>
  <si>
    <t>บันไดเหล็กขึ้นหอถังสูงพร้อมราวกันตก</t>
  </si>
  <si>
    <t>ป้ายบอกระดับน้ำ และอุปกรณ์ พร้อมติดตั้ง</t>
  </si>
  <si>
    <t>สายล่อฟ้า และอุปกรณ์ พร้อมติดตั้ง</t>
  </si>
  <si>
    <t>บันไดอลูมิเนียม ยาว 2 ม.</t>
  </si>
  <si>
    <t>ตะแกรงมุ้งลวดอลูมิเนียม ขนาด 0.20 × 0.20 ตร.ม.</t>
  </si>
  <si>
    <t>ฝาปิดช่องคนลง ขนาด 0.90 × 0.90 ม.</t>
  </si>
  <si>
    <t>แผ่นสังกะสีกันซึม เบอร์ 28 ขนาด 0.91 x 2.435 ม.</t>
  </si>
  <si>
    <t>9. เสาเข็ม</t>
  </si>
  <si>
    <t>เสาเข็ม คอร. □ 0.22 × 0.22 ม. ยาว 20.00 ม.</t>
  </si>
  <si>
    <t xml:space="preserve">การติดตั้งเครื่องสูบน้ำดีพร้อมตู้ควบคุม </t>
  </si>
  <si>
    <t xml:space="preserve">การติดตั้งเครื่องสูบน้ำดิบพร้อมตู้ควบคุม </t>
  </si>
  <si>
    <t>ถังผสมสารละลายคลอรีน</t>
  </si>
  <si>
    <t>ผงปูนคลอรีน ชนิดความเข้มข้น 60% (50 กก.)</t>
  </si>
  <si>
    <t>เครื่องจ่ายสารละลายคลอรีนพร้อมอุปกรณ์</t>
  </si>
  <si>
    <t>เครื่องมือวิเคราะห์คลอรีนหลงเหลือ</t>
  </si>
  <si>
    <t>รวมเงิน (1-4)</t>
  </si>
  <si>
    <t>ค่าแรงติดตั้งเครื่องจ่ายสารละลายคลอรีน</t>
  </si>
  <si>
    <t>ถัง</t>
  </si>
  <si>
    <t>รวมเงิน (5)</t>
  </si>
  <si>
    <t>ระบบจ่ายสารละลายคลอรีน</t>
  </si>
  <si>
    <t>ประแจคอม้า ขนาด 24"</t>
  </si>
  <si>
    <t>ประแจเลื่อน ขนาด 10"</t>
  </si>
  <si>
    <t>เลื่อยตัดเหล็ก 1 อัน พร้อมใบเลื่อย 12"</t>
  </si>
  <si>
    <t>คีมล๊อก ขนาด 10" ของไวส์กริป (vise clip) หรือเทียบเท่า</t>
  </si>
  <si>
    <t>ไขควงปากแฉก ขนาด 4"</t>
  </si>
  <si>
    <t>ไขควงปากแบน ขนาด 4"</t>
  </si>
  <si>
    <t>ฆ้อนหัวกลม ขนาดหนัก 2 ปอนด์</t>
  </si>
  <si>
    <t>ตลับเมตรวัดระยะ 5.00 ม. ตัวตลับทำด้วยโลหะ</t>
  </si>
  <si>
    <t>ไม่เป็นสนิมมีสปริงรั้งกลับ</t>
  </si>
  <si>
    <t>ตู้เหล็กบานเลื่อนทึบพร้อมขาตั้ง ขนาด 46.5"×16"×34.5"</t>
  </si>
  <si>
    <t>แต่ละมิติ (กว้าง×ลึก×สูง) บวก-ลบ ไม่เกิน 0.05 ม.</t>
  </si>
  <si>
    <t>คลิ๊ปแอมป์ วัดกระแสได้สูงสุดไม่น้อยกว่า 600 แอมป์</t>
  </si>
  <si>
    <t>ปรับช่วงการวัดประแสไม่น้อยกว่า 5 ช่วง (Range) วัดความดัน</t>
  </si>
  <si>
    <t>ต้านทานกระแสไฟฟ้า แรงดันไฟฟ้าได้ ไม่น้อยกว่า 600 โวลท์</t>
  </si>
  <si>
    <t>10</t>
  </si>
  <si>
    <t>ไขควงลองไฟ</t>
  </si>
  <si>
    <t>ตู้</t>
  </si>
  <si>
    <t>เหล็กแบน 1×1/4 นิ้ว ยาว 6 ม.</t>
  </si>
  <si>
    <t>991014, 921006</t>
  </si>
  <si>
    <t>การประสานท่อภายในโรงสูบน้ำ</t>
  </si>
  <si>
    <t>การประสานระบบไฟฟ้าภายในบริเวณ</t>
  </si>
  <si>
    <t>3111015</t>
  </si>
  <si>
    <t>กลวงสี่เหลี่ยม</t>
  </si>
  <si>
    <t xml:space="preserve">เหล็ก LG 100×100×2.3 มม. ยาว 6 ม. </t>
  </si>
  <si>
    <t>ท่อเหล็กอาบสังกะสี + ข้อต่อยาว 6 เมตร Ø  1/2"</t>
  </si>
  <si>
    <t>ภายในบรรจุน้ำมันกรีเซอรีน</t>
  </si>
  <si>
    <t>เกจวัดความดันท่อ 0-60 PSI</t>
  </si>
  <si>
    <t>เล็กแกนตัน Ø 25 มม.</t>
  </si>
  <si>
    <t>ลวดสลิง Ø 3/16 นิ้ว</t>
  </si>
  <si>
    <t>เหล็กข้ออ้อย dia 12 มม. (8.88 กก./เส้น)</t>
  </si>
  <si>
    <t>เหล็กข้ออ้อย dia 20 มม. (24.7 กก./เส้น)</t>
  </si>
  <si>
    <t>ดอกเบี้ยเงินกู้                                                           6.00 %</t>
  </si>
  <si>
    <t>รวมราคาค่าก่อสร้างเป็นเงิน</t>
  </si>
  <si>
    <t>แบบแสดงรายการ xระมาณงาน และราคา</t>
  </si>
  <si>
    <t>ข้องอ 90º เหล็กอาบสังกะสี  Ø  4 นิ้ว</t>
  </si>
  <si>
    <t>911001 , 991014</t>
  </si>
  <si>
    <t>ท่อ PVC Ø 1 1/2 " เจาะรู x 0.50 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</si>
</sst>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3" formatCode="_-* #,##0.00_-;\-* #,##0.00_-;_-* &quot;-&quot;??_-;_-@_-"/>
    <numFmt numFmtId="187" formatCode="#,##0.00\ &quot;บาท&quot;;\-#,##0.00\ &quot;บาท&quot;"/>
    <numFmt numFmtId="188" formatCode="_-* #,##0_บ_า_ท_-;\-* #,##0_บ_า_ท_-;_-* &quot;-&quot;_บ_า_ท_-;_-@_-"/>
    <numFmt numFmtId="189" formatCode="_-* #,##0.00_บ_า_ท_-;\-* #,##0.00_บ_า_ท_-;_-* &quot;-&quot;??_บ_า_ท_-;_-@_-"/>
    <numFmt numFmtId="190" formatCode="#,##0_ ;\-#,##0\ "/>
    <numFmt numFmtId="191" formatCode="#,##0.00_ ;\-#,##0.00\ "/>
    <numFmt numFmtId="192" formatCode="0.0"/>
    <numFmt numFmtId="193" formatCode="#,##0.0"/>
    <numFmt numFmtId="195" formatCode="#,##0.0000"/>
    <numFmt numFmtId="196" formatCode="#,##0.000000"/>
    <numFmt numFmtId="197" formatCode="d\ ดดด\ bb"/>
    <numFmt numFmtId="198" formatCode="0.0000"/>
    <numFmt numFmtId="199" formatCode="0.00_)"/>
    <numFmt numFmtId="200" formatCode="_-* #,##0_-;\-* #,##0_-;_-* &quot;-&quot;??_-;_-@_-"/>
    <numFmt numFmtId="201" formatCode="_-* #,##0_บ_า_ท_-;\-* #,##0_บ_า_ท_-;_-* &quot;-&quot;??_บ_า_ท_-;_-@_-"/>
    <numFmt numFmtId="202" formatCode="[$-1070000]d/m/yy;@"/>
    <numFmt numFmtId="203" formatCode="[$-1070000]d/mm/yyyy;@"/>
    <numFmt numFmtId="204" formatCode="_-* #,##0.0000_-;\-* #,##0.0000_-;_-* &quot;-&quot;??_-;_-@_-"/>
  </numFmts>
  <fonts count="65" x14ac:knownFonts="1">
    <font>
      <sz val="14"/>
      <name val="CordiaUPC"/>
    </font>
    <font>
      <b/>
      <sz val="14"/>
      <name val="CordiaUPC"/>
      <family val="2"/>
    </font>
    <font>
      <b/>
      <i/>
      <sz val="14"/>
      <name val="CordiaUPC"/>
      <family val="2"/>
    </font>
    <font>
      <sz val="14"/>
      <name val="CordiaUPC"/>
      <family val="2"/>
      <charset val="222"/>
    </font>
    <font>
      <sz val="14"/>
      <name val="CordiaUPC"/>
      <family val="2"/>
      <charset val="222"/>
    </font>
    <font>
      <u/>
      <sz val="14"/>
      <name val="CordiaUPC"/>
      <family val="2"/>
      <charset val="222"/>
    </font>
    <font>
      <b/>
      <i/>
      <sz val="16"/>
      <name val="Helv"/>
    </font>
    <font>
      <sz val="14"/>
      <name val="Cordia New"/>
      <family val="2"/>
    </font>
    <font>
      <b/>
      <sz val="14"/>
      <name val="CordiaUPC"/>
      <family val="2"/>
      <charset val="222"/>
    </font>
    <font>
      <b/>
      <u/>
      <sz val="14"/>
      <name val="CordiaUPC"/>
      <family val="2"/>
      <charset val="222"/>
    </font>
    <font>
      <b/>
      <sz val="14"/>
      <name val="CordiaUPC"/>
      <family val="2"/>
      <charset val="222"/>
    </font>
    <font>
      <sz val="14"/>
      <name val="CordiaUPC"/>
      <family val="1"/>
    </font>
    <font>
      <b/>
      <u/>
      <sz val="14"/>
      <name val="CordiaUPC"/>
      <family val="2"/>
      <charset val="222"/>
    </font>
    <font>
      <sz val="14"/>
      <name val="CordiaUPC"/>
      <family val="2"/>
      <charset val="222"/>
    </font>
    <font>
      <sz val="11"/>
      <name val="CordiaUPC"/>
      <family val="2"/>
      <charset val="222"/>
    </font>
    <font>
      <sz val="14"/>
      <color indexed="12"/>
      <name val="CordiaUPC"/>
      <family val="2"/>
      <charset val="222"/>
    </font>
    <font>
      <b/>
      <sz val="14"/>
      <color indexed="10"/>
      <name val="CordiaUPC"/>
      <family val="2"/>
      <charset val="222"/>
    </font>
    <font>
      <sz val="14"/>
      <color indexed="8"/>
      <name val="CordiaUPC"/>
      <family val="2"/>
      <charset val="222"/>
    </font>
    <font>
      <b/>
      <sz val="14"/>
      <color indexed="8"/>
      <name val="CordiaUPC"/>
      <family val="2"/>
      <charset val="222"/>
    </font>
    <font>
      <vertAlign val="superscript"/>
      <sz val="14"/>
      <color indexed="8"/>
      <name val="CordiaUPC"/>
      <family val="2"/>
      <charset val="222"/>
    </font>
    <font>
      <sz val="12"/>
      <name val="CordiaUPC"/>
      <family val="2"/>
      <charset val="222"/>
    </font>
    <font>
      <sz val="13"/>
      <name val="CordiaUPC"/>
      <family val="2"/>
      <charset val="222"/>
    </font>
    <font>
      <b/>
      <i/>
      <sz val="14"/>
      <color indexed="8"/>
      <name val="CordiaUPC"/>
      <family val="2"/>
      <charset val="222"/>
    </font>
    <font>
      <b/>
      <sz val="14"/>
      <color indexed="8"/>
      <name val="CordiaUPC"/>
      <family val="2"/>
      <charset val="222"/>
    </font>
    <font>
      <i/>
      <sz val="14"/>
      <color indexed="12"/>
      <name val="CordiaUPC"/>
      <family val="2"/>
      <charset val="222"/>
    </font>
    <font>
      <b/>
      <i/>
      <sz val="14"/>
      <name val="CordiaUPC"/>
      <family val="2"/>
      <charset val="222"/>
    </font>
    <font>
      <i/>
      <sz val="14"/>
      <name val="CordiaUPC"/>
      <family val="2"/>
      <charset val="222"/>
    </font>
    <font>
      <b/>
      <sz val="12"/>
      <name val="CordiaUPC"/>
      <family val="2"/>
      <charset val="222"/>
    </font>
    <font>
      <b/>
      <i/>
      <sz val="12"/>
      <name val="CordiaUPC"/>
      <family val="2"/>
      <charset val="222"/>
    </font>
    <font>
      <sz val="14"/>
      <color indexed="8"/>
      <name val="CordiaUPC"/>
      <family val="2"/>
      <charset val="222"/>
    </font>
    <font>
      <sz val="8"/>
      <name val="CordiaUPC"/>
      <family val="2"/>
      <charset val="222"/>
    </font>
    <font>
      <sz val="16"/>
      <name val="AngsanaUPC"/>
      <family val="1"/>
      <charset val="222"/>
    </font>
    <font>
      <sz val="20"/>
      <name val="AngsanaUPC"/>
      <family val="1"/>
      <charset val="222"/>
    </font>
    <font>
      <sz val="16"/>
      <color indexed="10"/>
      <name val="AngsanaUPC"/>
      <family val="1"/>
      <charset val="222"/>
    </font>
    <font>
      <sz val="16"/>
      <color indexed="12"/>
      <name val="AngsanaUPC"/>
      <family val="1"/>
      <charset val="222"/>
    </font>
    <font>
      <sz val="16"/>
      <color indexed="14"/>
      <name val="AngsanaUPC"/>
      <family val="1"/>
      <charset val="222"/>
    </font>
    <font>
      <sz val="14"/>
      <name val="BrowalliaUPC"/>
      <family val="2"/>
      <charset val="222"/>
    </font>
    <font>
      <sz val="14"/>
      <color indexed="10"/>
      <name val="BrowalliaUPC"/>
      <family val="2"/>
      <charset val="222"/>
    </font>
    <font>
      <sz val="16"/>
      <color indexed="17"/>
      <name val="AngsanaUPC"/>
      <family val="1"/>
      <charset val="222"/>
    </font>
    <font>
      <sz val="16"/>
      <color indexed="50"/>
      <name val="AngsanaUPC"/>
      <family val="1"/>
      <charset val="22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sz val="16"/>
      <name val="TH SarabunPSK"/>
      <family val="2"/>
    </font>
    <font>
      <b/>
      <sz val="12"/>
      <name val="TH SarabunPSK"/>
      <family val="2"/>
    </font>
    <font>
      <b/>
      <sz val="14"/>
      <color indexed="8"/>
      <name val="TH SarabunPSK"/>
      <family val="2"/>
    </font>
    <font>
      <sz val="13"/>
      <name val="TH SarabunPSK"/>
      <family val="2"/>
    </font>
    <font>
      <b/>
      <sz val="16"/>
      <name val="TH SarabunPSK"/>
      <family val="2"/>
    </font>
    <font>
      <i/>
      <sz val="14"/>
      <name val="TH SarabunPSK"/>
      <family val="2"/>
    </font>
    <font>
      <u/>
      <sz val="14"/>
      <name val="TH SarabunPSK"/>
      <family val="2"/>
    </font>
    <font>
      <sz val="14"/>
      <color indexed="10"/>
      <name val="TH SarabunPSK"/>
      <family val="2"/>
    </font>
    <font>
      <sz val="12"/>
      <name val="TH SarabunPSK"/>
      <family val="2"/>
    </font>
    <font>
      <sz val="14"/>
      <color indexed="8"/>
      <name val="TH SarabunPSK"/>
      <family val="2"/>
    </font>
    <font>
      <b/>
      <u/>
      <sz val="14"/>
      <name val="TH SarabunPSK"/>
      <family val="2"/>
    </font>
    <font>
      <vertAlign val="superscript"/>
      <sz val="14"/>
      <name val="TH SarabunPSK"/>
      <family val="2"/>
    </font>
    <font>
      <b/>
      <sz val="14"/>
      <color indexed="10"/>
      <name val="TH SarabunPSK"/>
      <family val="2"/>
    </font>
    <font>
      <b/>
      <u/>
      <sz val="14"/>
      <color theme="1"/>
      <name val="TH SarabunPSK"/>
      <family val="2"/>
    </font>
    <font>
      <b/>
      <sz val="14"/>
      <color indexed="12"/>
      <name val="TH SarabunPSK"/>
      <family val="2"/>
    </font>
    <font>
      <sz val="14"/>
      <name val="AngsanaUPC"/>
      <family val="1"/>
    </font>
    <font>
      <sz val="14"/>
      <name val="Browallia New"/>
      <family val="2"/>
    </font>
    <font>
      <sz val="14"/>
      <name val="AngsanaUPC"/>
      <family val="1"/>
      <charset val="22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4"/>
      <name val="CordiaUPC"/>
      <family val="2"/>
    </font>
    <font>
      <sz val="13.5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lightTrellis">
        <fgColor indexed="9"/>
        <bgColor indexed="26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0">
    <xf numFmtId="0" fontId="0" fillId="0" borderId="0"/>
    <xf numFmtId="189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199" fontId="6" fillId="0" borderId="0"/>
    <xf numFmtId="0" fontId="7" fillId="0" borderId="0"/>
    <xf numFmtId="43" fontId="31" fillId="0" borderId="0" applyFont="0" applyFill="0" applyBorder="0" applyAlignment="0" applyProtection="0"/>
    <xf numFmtId="0" fontId="31" fillId="0" borderId="0"/>
    <xf numFmtId="0" fontId="31" fillId="0" borderId="0"/>
    <xf numFmtId="0" fontId="58" fillId="0" borderId="0"/>
    <xf numFmtId="43" fontId="60" fillId="0" borderId="0" applyFont="0" applyFill="0" applyBorder="0" applyAlignment="0" applyProtection="0"/>
  </cellStyleXfs>
  <cellXfs count="1393">
    <xf numFmtId="0" fontId="0" fillId="0" borderId="0" xfId="0"/>
    <xf numFmtId="0" fontId="0" fillId="0" borderId="0" xfId="0" applyBorder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0" fontId="0" fillId="0" borderId="0" xfId="0" applyAlignment="1">
      <alignment horizontal="right"/>
    </xf>
    <xf numFmtId="0" fontId="25" fillId="0" borderId="4" xfId="0" applyFont="1" applyBorder="1" applyAlignment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5" xfId="0" applyBorder="1"/>
    <xf numFmtId="4" fontId="1" fillId="0" borderId="5" xfId="0" applyNumberFormat="1" applyFont="1" applyBorder="1"/>
    <xf numFmtId="4" fontId="1" fillId="0" borderId="0" xfId="0" applyNumberFormat="1" applyFont="1" applyBorder="1"/>
    <xf numFmtId="0" fontId="1" fillId="0" borderId="4" xfId="0" applyFont="1" applyBorder="1" applyAlignment="1">
      <alignment horizontal="centerContinuous"/>
    </xf>
    <xf numFmtId="0" fontId="1" fillId="0" borderId="4" xfId="0" applyFont="1" applyBorder="1"/>
    <xf numFmtId="0" fontId="2" fillId="0" borderId="4" xfId="0" applyFont="1" applyBorder="1" applyAlignment="1">
      <alignment horizontal="centerContinuous"/>
    </xf>
    <xf numFmtId="0" fontId="2" fillId="0" borderId="4" xfId="0" applyFont="1" applyBorder="1"/>
    <xf numFmtId="0" fontId="1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Continuous" vertical="center" wrapText="1"/>
    </xf>
    <xf numFmtId="0" fontId="1" fillId="0" borderId="9" xfId="0" applyFont="1" applyBorder="1" applyAlignment="1">
      <alignment horizontal="centerContinuous" vertical="center" wrapText="1"/>
    </xf>
    <xf numFmtId="0" fontId="1" fillId="0" borderId="10" xfId="0" applyFont="1" applyBorder="1"/>
    <xf numFmtId="0" fontId="1" fillId="0" borderId="6" xfId="0" applyFont="1" applyBorder="1"/>
    <xf numFmtId="0" fontId="0" fillId="0" borderId="10" xfId="0" applyBorder="1"/>
    <xf numFmtId="0" fontId="0" fillId="0" borderId="5" xfId="0" applyBorder="1" applyAlignment="1"/>
    <xf numFmtId="10" fontId="1" fillId="0" borderId="6" xfId="0" applyNumberFormat="1" applyFont="1" applyBorder="1"/>
    <xf numFmtId="0" fontId="1" fillId="0" borderId="5" xfId="0" applyFont="1" applyBorder="1" applyAlignment="1">
      <alignment horizontal="center"/>
    </xf>
    <xf numFmtId="0" fontId="1" fillId="0" borderId="8" xfId="0" applyFont="1" applyBorder="1"/>
    <xf numFmtId="0" fontId="0" fillId="0" borderId="11" xfId="0" applyBorder="1"/>
    <xf numFmtId="0" fontId="1" fillId="0" borderId="9" xfId="0" applyFont="1" applyBorder="1" applyAlignment="1">
      <alignment horizontal="right"/>
    </xf>
    <xf numFmtId="0" fontId="28" fillId="0" borderId="4" xfId="0" applyFont="1" applyBorder="1" applyAlignment="1">
      <alignment vertical="center"/>
    </xf>
    <xf numFmtId="197" fontId="2" fillId="0" borderId="4" xfId="0" applyNumberFormat="1" applyFont="1" applyBorder="1"/>
    <xf numFmtId="0" fontId="0" fillId="0" borderId="0" xfId="0" applyAlignment="1">
      <alignment horizontal="centerContinuous"/>
    </xf>
    <xf numFmtId="198" fontId="1" fillId="0" borderId="5" xfId="0" applyNumberFormat="1" applyFont="1" applyBorder="1"/>
    <xf numFmtId="0" fontId="10" fillId="0" borderId="4" xfId="0" applyFont="1" applyBorder="1"/>
    <xf numFmtId="0" fontId="1" fillId="0" borderId="3" xfId="0" applyFont="1" applyBorder="1" applyAlignment="1">
      <alignment horizontal="right"/>
    </xf>
    <xf numFmtId="187" fontId="1" fillId="0" borderId="5" xfId="0" applyNumberFormat="1" applyFont="1" applyBorder="1" applyAlignment="1">
      <alignment horizontal="left"/>
    </xf>
    <xf numFmtId="187" fontId="3" fillId="0" borderId="6" xfId="0" applyNumberFormat="1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7" fillId="0" borderId="7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left"/>
    </xf>
    <xf numFmtId="0" fontId="10" fillId="4" borderId="4" xfId="0" applyFont="1" applyFill="1" applyBorder="1" applyAlignment="1">
      <alignment horizontal="left"/>
    </xf>
    <xf numFmtId="0" fontId="10" fillId="4" borderId="4" xfId="0" applyFont="1" applyFill="1" applyBorder="1" applyAlignment="1">
      <alignment horizontal="centerContinuous"/>
    </xf>
    <xf numFmtId="0" fontId="25" fillId="4" borderId="4" xfId="0" applyFont="1" applyFill="1" applyBorder="1" applyAlignment="1"/>
    <xf numFmtId="2" fontId="10" fillId="4" borderId="4" xfId="0" applyNumberFormat="1" applyFont="1" applyFill="1" applyBorder="1" applyAlignment="1">
      <alignment horizontal="centerContinuous"/>
    </xf>
    <xf numFmtId="191" fontId="10" fillId="4" borderId="4" xfId="0" applyNumberFormat="1" applyFont="1" applyFill="1" applyBorder="1" applyAlignment="1">
      <alignment horizontal="centerContinuous"/>
    </xf>
    <xf numFmtId="3" fontId="10" fillId="4" borderId="4" xfId="0" applyNumberFormat="1" applyFont="1" applyFill="1" applyBorder="1" applyAlignment="1">
      <alignment horizontal="centerContinuous"/>
    </xf>
    <xf numFmtId="4" fontId="10" fillId="4" borderId="4" xfId="0" applyNumberFormat="1" applyFont="1" applyFill="1" applyBorder="1" applyAlignment="1">
      <alignment horizontal="centerContinuous"/>
    </xf>
    <xf numFmtId="0" fontId="0" fillId="4" borderId="4" xfId="0" applyFill="1" applyBorder="1"/>
    <xf numFmtId="0" fontId="0" fillId="4" borderId="0" xfId="0" applyFill="1" applyBorder="1"/>
    <xf numFmtId="0" fontId="0" fillId="4" borderId="4" xfId="0" applyFill="1" applyBorder="1" applyAlignment="1"/>
    <xf numFmtId="0" fontId="25" fillId="4" borderId="4" xfId="0" applyFont="1" applyFill="1" applyBorder="1" applyAlignment="1">
      <alignment horizontal="centerContinuous"/>
    </xf>
    <xf numFmtId="2" fontId="10" fillId="4" borderId="4" xfId="0" applyNumberFormat="1" applyFont="1" applyFill="1" applyBorder="1" applyAlignment="1"/>
    <xf numFmtId="191" fontId="10" fillId="4" borderId="4" xfId="0" applyNumberFormat="1" applyFont="1" applyFill="1" applyBorder="1" applyAlignment="1"/>
    <xf numFmtId="3" fontId="25" fillId="4" borderId="4" xfId="0" applyNumberFormat="1" applyFont="1" applyFill="1" applyBorder="1" applyAlignment="1"/>
    <xf numFmtId="4" fontId="25" fillId="4" borderId="4" xfId="0" applyNumberFormat="1" applyFont="1" applyFill="1" applyBorder="1" applyAlignment="1">
      <alignment horizontal="centerContinuous"/>
    </xf>
    <xf numFmtId="0" fontId="26" fillId="4" borderId="4" xfId="0" applyFont="1" applyFill="1" applyBorder="1"/>
    <xf numFmtId="197" fontId="25" fillId="4" borderId="4" xfId="0" applyNumberFormat="1" applyFont="1" applyFill="1" applyBorder="1" applyAlignment="1"/>
    <xf numFmtId="49" fontId="25" fillId="4" borderId="4" xfId="0" applyNumberFormat="1" applyFont="1" applyFill="1" applyBorder="1" applyAlignment="1"/>
    <xf numFmtId="0" fontId="10" fillId="4" borderId="0" xfId="0" applyFont="1" applyFill="1" applyBorder="1" applyAlignment="1">
      <alignment horizontal="left"/>
    </xf>
    <xf numFmtId="0" fontId="10" fillId="4" borderId="0" xfId="0" applyFont="1" applyFill="1" applyBorder="1" applyAlignment="1">
      <alignment horizontal="centerContinuous"/>
    </xf>
    <xf numFmtId="2" fontId="10" fillId="4" borderId="0" xfId="0" applyNumberFormat="1" applyFont="1" applyFill="1" applyBorder="1" applyAlignment="1"/>
    <xf numFmtId="191" fontId="10" fillId="4" borderId="0" xfId="0" applyNumberFormat="1" applyFont="1" applyFill="1" applyBorder="1" applyAlignment="1">
      <alignment horizontal="centerContinuous"/>
    </xf>
    <xf numFmtId="3" fontId="10" fillId="4" borderId="0" xfId="0" applyNumberFormat="1" applyFont="1" applyFill="1" applyBorder="1" applyAlignment="1">
      <alignment horizontal="centerContinuous"/>
    </xf>
    <xf numFmtId="4" fontId="10" fillId="4" borderId="0" xfId="0" applyNumberFormat="1" applyFont="1" applyFill="1" applyBorder="1" applyAlignment="1">
      <alignment horizontal="centerContinuous"/>
    </xf>
    <xf numFmtId="0" fontId="10" fillId="4" borderId="12" xfId="0" applyFont="1" applyFill="1" applyBorder="1" applyAlignment="1">
      <alignment horizontal="center"/>
    </xf>
    <xf numFmtId="0" fontId="10" fillId="4" borderId="13" xfId="0" applyFont="1" applyFill="1" applyBorder="1" applyAlignment="1">
      <alignment horizontal="centerContinuous"/>
    </xf>
    <xf numFmtId="0" fontId="10" fillId="4" borderId="15" xfId="0" applyFont="1" applyFill="1" applyBorder="1" applyAlignment="1">
      <alignment horizontal="centerContinuous"/>
    </xf>
    <xf numFmtId="2" fontId="10" fillId="4" borderId="12" xfId="0" applyNumberFormat="1" applyFont="1" applyFill="1" applyBorder="1" applyAlignment="1">
      <alignment horizontal="centerContinuous"/>
    </xf>
    <xf numFmtId="0" fontId="10" fillId="4" borderId="12" xfId="0" applyFont="1" applyFill="1" applyBorder="1" applyAlignment="1">
      <alignment horizontal="centerContinuous"/>
    </xf>
    <xf numFmtId="191" fontId="10" fillId="4" borderId="7" xfId="0" applyNumberFormat="1" applyFont="1" applyFill="1" applyBorder="1" applyAlignment="1">
      <alignment horizontal="centerContinuous"/>
    </xf>
    <xf numFmtId="3" fontId="10" fillId="4" borderId="7" xfId="0" applyNumberFormat="1" applyFont="1" applyFill="1" applyBorder="1" applyAlignment="1">
      <alignment horizontal="centerContinuous"/>
    </xf>
    <xf numFmtId="4" fontId="10" fillId="4" borderId="7" xfId="0" applyNumberFormat="1" applyFont="1" applyFill="1" applyBorder="1" applyAlignment="1">
      <alignment horizontal="centerContinuous"/>
    </xf>
    <xf numFmtId="0" fontId="8" fillId="4" borderId="12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/>
    </xf>
    <xf numFmtId="0" fontId="4" fillId="4" borderId="0" xfId="0" applyFont="1" applyFill="1" applyBorder="1"/>
    <xf numFmtId="0" fontId="10" fillId="4" borderId="2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left"/>
    </xf>
    <xf numFmtId="0" fontId="10" fillId="4" borderId="3" xfId="0" applyFont="1" applyFill="1" applyBorder="1" applyAlignment="1">
      <alignment horizontal="left"/>
    </xf>
    <xf numFmtId="2" fontId="10" fillId="4" borderId="1" xfId="0" applyNumberFormat="1" applyFont="1" applyFill="1" applyBorder="1" applyAlignment="1">
      <alignment horizontal="centerContinuous"/>
    </xf>
    <xf numFmtId="0" fontId="10" fillId="4" borderId="3" xfId="0" applyFont="1" applyFill="1" applyBorder="1" applyAlignment="1">
      <alignment horizontal="centerContinuous"/>
    </xf>
    <xf numFmtId="191" fontId="27" fillId="4" borderId="2" xfId="0" applyNumberFormat="1" applyFont="1" applyFill="1" applyBorder="1" applyAlignment="1">
      <alignment horizontal="center"/>
    </xf>
    <xf numFmtId="3" fontId="10" fillId="4" borderId="2" xfId="0" applyNumberFormat="1" applyFont="1" applyFill="1" applyBorder="1" applyAlignment="1">
      <alignment horizontal="center"/>
    </xf>
    <xf numFmtId="4" fontId="10" fillId="4" borderId="2" xfId="0" applyNumberFormat="1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4" fillId="4" borderId="2" xfId="0" applyFont="1" applyFill="1" applyBorder="1"/>
    <xf numFmtId="0" fontId="4" fillId="4" borderId="17" xfId="0" applyFont="1" applyFill="1" applyBorder="1" applyAlignment="1">
      <alignment horizontal="center"/>
    </xf>
    <xf numFmtId="0" fontId="4" fillId="4" borderId="19" xfId="0" applyFont="1" applyFill="1" applyBorder="1" applyAlignment="1">
      <alignment horizontal="left"/>
    </xf>
    <xf numFmtId="4" fontId="4" fillId="4" borderId="17" xfId="0" applyNumberFormat="1" applyFont="1" applyFill="1" applyBorder="1" applyAlignment="1">
      <alignment horizontal="right"/>
    </xf>
    <xf numFmtId="0" fontId="4" fillId="4" borderId="0" xfId="0" applyFont="1" applyFill="1"/>
    <xf numFmtId="0" fontId="4" fillId="4" borderId="18" xfId="0" applyFont="1" applyFill="1" applyBorder="1"/>
    <xf numFmtId="0" fontId="4" fillId="4" borderId="19" xfId="0" applyFont="1" applyFill="1" applyBorder="1"/>
    <xf numFmtId="0" fontId="8" fillId="4" borderId="5" xfId="0" applyFont="1" applyFill="1" applyBorder="1" applyAlignment="1">
      <alignment horizontal="center"/>
    </xf>
    <xf numFmtId="0" fontId="8" fillId="4" borderId="10" xfId="0" applyFont="1" applyFill="1" applyBorder="1"/>
    <xf numFmtId="0" fontId="8" fillId="4" borderId="6" xfId="0" applyFont="1" applyFill="1" applyBorder="1" applyAlignment="1">
      <alignment horizontal="right"/>
    </xf>
    <xf numFmtId="2" fontId="8" fillId="4" borderId="10" xfId="0" applyNumberFormat="1" applyFont="1" applyFill="1" applyBorder="1" applyAlignment="1">
      <alignment horizontal="right"/>
    </xf>
    <xf numFmtId="0" fontId="8" fillId="4" borderId="6" xfId="0" applyFont="1" applyFill="1" applyBorder="1" applyAlignment="1">
      <alignment horizontal="left"/>
    </xf>
    <xf numFmtId="4" fontId="8" fillId="4" borderId="5" xfId="0" applyNumberFormat="1" applyFont="1" applyFill="1" applyBorder="1" applyAlignment="1">
      <alignment horizontal="right"/>
    </xf>
    <xf numFmtId="4" fontId="8" fillId="4" borderId="5" xfId="0" applyNumberFormat="1" applyFont="1" applyFill="1" applyBorder="1"/>
    <xf numFmtId="4" fontId="8" fillId="4" borderId="5" xfId="0" applyNumberFormat="1" applyFont="1" applyFill="1" applyBorder="1" applyAlignment="1">
      <alignment vertical="top" wrapText="1"/>
    </xf>
    <xf numFmtId="0" fontId="8" fillId="4" borderId="5" xfId="0" applyFont="1" applyFill="1" applyBorder="1"/>
    <xf numFmtId="4" fontId="1" fillId="4" borderId="6" xfId="0" applyNumberFormat="1" applyFont="1" applyFill="1" applyBorder="1"/>
    <xf numFmtId="0" fontId="8" fillId="4" borderId="1" xfId="0" applyFont="1" applyFill="1" applyBorder="1"/>
    <xf numFmtId="0" fontId="8" fillId="4" borderId="3" xfId="0" applyFont="1" applyFill="1" applyBorder="1" applyAlignment="1">
      <alignment horizontal="right"/>
    </xf>
    <xf numFmtId="2" fontId="8" fillId="4" borderId="1" xfId="0" applyNumberFormat="1" applyFont="1" applyFill="1" applyBorder="1" applyAlignment="1">
      <alignment horizontal="right"/>
    </xf>
    <xf numFmtId="0" fontId="8" fillId="4" borderId="3" xfId="0" applyFont="1" applyFill="1" applyBorder="1" applyAlignment="1">
      <alignment horizontal="left"/>
    </xf>
    <xf numFmtId="4" fontId="8" fillId="4" borderId="2" xfId="0" applyNumberFormat="1" applyFont="1" applyFill="1" applyBorder="1" applyAlignment="1">
      <alignment horizontal="right"/>
    </xf>
    <xf numFmtId="4" fontId="8" fillId="4" borderId="2" xfId="0" applyNumberFormat="1" applyFont="1" applyFill="1" applyBorder="1"/>
    <xf numFmtId="4" fontId="8" fillId="4" borderId="2" xfId="0" applyNumberFormat="1" applyFont="1" applyFill="1" applyBorder="1" applyAlignment="1">
      <alignment vertical="top" wrapText="1"/>
    </xf>
    <xf numFmtId="0" fontId="8" fillId="4" borderId="2" xfId="0" applyFont="1" applyFill="1" applyBorder="1"/>
    <xf numFmtId="0" fontId="0" fillId="4" borderId="17" xfId="0" applyFill="1" applyBorder="1" applyAlignment="1">
      <alignment horizontal="center"/>
    </xf>
    <xf numFmtId="0" fontId="5" fillId="4" borderId="0" xfId="0" applyFont="1" applyFill="1" applyBorder="1"/>
    <xf numFmtId="0" fontId="0" fillId="4" borderId="18" xfId="0" applyNumberFormat="1" applyFill="1" applyBorder="1"/>
    <xf numFmtId="0" fontId="0" fillId="4" borderId="19" xfId="0" applyFill="1" applyBorder="1" applyAlignment="1">
      <alignment horizontal="left"/>
    </xf>
    <xf numFmtId="4" fontId="0" fillId="4" borderId="17" xfId="0" applyNumberFormat="1" applyFill="1" applyBorder="1"/>
    <xf numFmtId="0" fontId="0" fillId="4" borderId="19" xfId="0" applyFill="1" applyBorder="1"/>
    <xf numFmtId="0" fontId="0" fillId="4" borderId="0" xfId="0" applyFill="1"/>
    <xf numFmtId="4" fontId="0" fillId="4" borderId="17" xfId="0" applyNumberFormat="1" applyFill="1" applyBorder="1" applyAlignment="1">
      <alignment horizontal="right"/>
    </xf>
    <xf numFmtId="0" fontId="0" fillId="4" borderId="19" xfId="0" applyFill="1" applyBorder="1" applyAlignment="1">
      <alignment horizontal="right"/>
    </xf>
    <xf numFmtId="0" fontId="0" fillId="4" borderId="17" xfId="0" quotePrefix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16" xfId="0" applyFont="1" applyFill="1" applyBorder="1"/>
    <xf numFmtId="0" fontId="10" fillId="4" borderId="16" xfId="0" applyFont="1" applyFill="1" applyBorder="1" applyAlignment="1">
      <alignment horizontal="right"/>
    </xf>
    <xf numFmtId="0" fontId="4" fillId="4" borderId="1" xfId="0" applyNumberFormat="1" applyFont="1" applyFill="1" applyBorder="1" applyAlignment="1">
      <alignment horizontal="right"/>
    </xf>
    <xf numFmtId="0" fontId="4" fillId="4" borderId="3" xfId="0" applyFont="1" applyFill="1" applyBorder="1" applyAlignment="1">
      <alignment horizontal="left"/>
    </xf>
    <xf numFmtId="4" fontId="4" fillId="4" borderId="2" xfId="0" applyNumberFormat="1" applyFont="1" applyFill="1" applyBorder="1" applyAlignment="1">
      <alignment horizontal="right"/>
    </xf>
    <xf numFmtId="4" fontId="10" fillId="4" borderId="3" xfId="0" applyNumberFormat="1" applyFont="1" applyFill="1" applyBorder="1" applyAlignment="1">
      <alignment horizontal="right"/>
    </xf>
    <xf numFmtId="4" fontId="4" fillId="4" borderId="3" xfId="0" applyNumberFormat="1" applyFont="1" applyFill="1" applyBorder="1" applyAlignment="1">
      <alignment horizontal="right"/>
    </xf>
    <xf numFmtId="0" fontId="0" fillId="4" borderId="2" xfId="0" applyFill="1" applyBorder="1"/>
    <xf numFmtId="0" fontId="10" fillId="4" borderId="0" xfId="0" applyFont="1" applyFill="1" applyBorder="1" applyAlignment="1">
      <alignment horizontal="right"/>
    </xf>
    <xf numFmtId="0" fontId="4" fillId="4" borderId="18" xfId="0" applyNumberFormat="1" applyFont="1" applyFill="1" applyBorder="1" applyAlignment="1">
      <alignment horizontal="right"/>
    </xf>
    <xf numFmtId="4" fontId="10" fillId="4" borderId="17" xfId="0" applyNumberFormat="1" applyFont="1" applyFill="1" applyBorder="1" applyAlignment="1">
      <alignment horizontal="right"/>
    </xf>
    <xf numFmtId="0" fontId="0" fillId="4" borderId="17" xfId="0" applyFill="1" applyBorder="1"/>
    <xf numFmtId="0" fontId="0" fillId="4" borderId="0" xfId="0" applyFill="1" applyBorder="1" applyAlignment="1">
      <alignment horizontal="right"/>
    </xf>
    <xf numFmtId="0" fontId="0" fillId="4" borderId="0" xfId="0" applyFill="1" applyBorder="1" applyAlignment="1">
      <alignment horizontal="left"/>
    </xf>
    <xf numFmtId="0" fontId="5" fillId="4" borderId="19" xfId="0" applyFont="1" applyFill="1" applyBorder="1"/>
    <xf numFmtId="0" fontId="0" fillId="4" borderId="0" xfId="0" applyFill="1" applyBorder="1" applyAlignment="1"/>
    <xf numFmtId="0" fontId="0" fillId="4" borderId="18" xfId="0" applyNumberFormat="1" applyFill="1" applyBorder="1" applyAlignment="1">
      <alignment horizontal="right"/>
    </xf>
    <xf numFmtId="0" fontId="0" fillId="4" borderId="0" xfId="0" applyNumberFormat="1" applyFill="1" applyBorder="1" applyAlignment="1">
      <alignment horizontal="right"/>
    </xf>
    <xf numFmtId="0" fontId="0" fillId="4" borderId="18" xfId="0" applyFill="1" applyBorder="1"/>
    <xf numFmtId="4" fontId="0" fillId="4" borderId="0" xfId="0" applyNumberFormat="1" applyFill="1"/>
    <xf numFmtId="2" fontId="0" fillId="4" borderId="18" xfId="0" applyNumberFormat="1" applyFill="1" applyBorder="1"/>
    <xf numFmtId="0" fontId="0" fillId="4" borderId="0" xfId="0" applyFill="1" applyAlignment="1">
      <alignment horizontal="right"/>
    </xf>
    <xf numFmtId="4" fontId="10" fillId="4" borderId="19" xfId="0" applyNumberFormat="1" applyFont="1" applyFill="1" applyBorder="1" applyAlignment="1">
      <alignment horizontal="right"/>
    </xf>
    <xf numFmtId="0" fontId="0" fillId="4" borderId="0" xfId="0" applyFill="1" applyAlignment="1">
      <alignment horizontal="left"/>
    </xf>
    <xf numFmtId="4" fontId="0" fillId="4" borderId="19" xfId="0" applyNumberFormat="1" applyFill="1" applyBorder="1" applyAlignment="1">
      <alignment horizontal="right"/>
    </xf>
    <xf numFmtId="0" fontId="0" fillId="4" borderId="0" xfId="0" applyFill="1" applyAlignment="1">
      <alignment horizontal="center"/>
    </xf>
    <xf numFmtId="0" fontId="9" fillId="4" borderId="18" xfId="0" applyFont="1" applyFill="1" applyBorder="1" applyAlignment="1">
      <alignment horizontal="left"/>
    </xf>
    <xf numFmtId="4" fontId="0" fillId="4" borderId="0" xfId="0" applyNumberFormat="1" applyFill="1" applyBorder="1" applyAlignment="1">
      <alignment horizontal="right"/>
    </xf>
    <xf numFmtId="0" fontId="3" fillId="4" borderId="19" xfId="0" applyFont="1" applyFill="1" applyBorder="1"/>
    <xf numFmtId="49" fontId="0" fillId="4" borderId="17" xfId="0" applyNumberFormat="1" applyFill="1" applyBorder="1" applyAlignment="1">
      <alignment horizontal="center"/>
    </xf>
    <xf numFmtId="4" fontId="3" fillId="4" borderId="19" xfId="0" applyNumberFormat="1" applyFont="1" applyFill="1" applyBorder="1"/>
    <xf numFmtId="0" fontId="12" fillId="4" borderId="18" xfId="0" applyFont="1" applyFill="1" applyBorder="1" applyAlignment="1"/>
    <xf numFmtId="0" fontId="0" fillId="4" borderId="0" xfId="0" applyNumberFormat="1" applyFill="1" applyBorder="1" applyAlignment="1"/>
    <xf numFmtId="0" fontId="0" fillId="4" borderId="19" xfId="0" applyFill="1" applyBorder="1" applyAlignment="1"/>
    <xf numFmtId="0" fontId="9" fillId="4" borderId="18" xfId="0" applyFont="1" applyFill="1" applyBorder="1"/>
    <xf numFmtId="4" fontId="1" fillId="4" borderId="3" xfId="0" applyNumberFormat="1" applyFont="1" applyFill="1" applyBorder="1"/>
    <xf numFmtId="4" fontId="1" fillId="4" borderId="19" xfId="0" applyNumberFormat="1" applyFont="1" applyFill="1" applyBorder="1"/>
    <xf numFmtId="0" fontId="1" fillId="4" borderId="0" xfId="0" applyFont="1" applyFill="1" applyBorder="1"/>
    <xf numFmtId="0" fontId="1" fillId="4" borderId="0" xfId="0" applyFont="1" applyFill="1"/>
    <xf numFmtId="4" fontId="4" fillId="4" borderId="19" xfId="0" applyNumberFormat="1" applyFont="1" applyFill="1" applyBorder="1" applyAlignment="1">
      <alignment horizontal="right"/>
    </xf>
    <xf numFmtId="0" fontId="0" fillId="4" borderId="0" xfId="0" applyFill="1" applyAlignment="1"/>
    <xf numFmtId="0" fontId="4" fillId="4" borderId="18" xfId="0" applyFont="1" applyFill="1" applyBorder="1" applyAlignment="1"/>
    <xf numFmtId="0" fontId="10" fillId="4" borderId="17" xfId="0" applyFont="1" applyFill="1" applyBorder="1" applyAlignment="1">
      <alignment horizontal="center"/>
    </xf>
    <xf numFmtId="0" fontId="10" fillId="4" borderId="18" xfId="0" applyFont="1" applyFill="1" applyBorder="1" applyAlignment="1">
      <alignment horizontal="left"/>
    </xf>
    <xf numFmtId="0" fontId="10" fillId="4" borderId="19" xfId="0" applyFont="1" applyFill="1" applyBorder="1" applyAlignment="1">
      <alignment horizontal="left"/>
    </xf>
    <xf numFmtId="2" fontId="10" fillId="4" borderId="18" xfId="0" applyNumberFormat="1" applyFont="1" applyFill="1" applyBorder="1" applyAlignment="1">
      <alignment horizontal="centerContinuous"/>
    </xf>
    <xf numFmtId="0" fontId="10" fillId="4" borderId="19" xfId="0" applyFont="1" applyFill="1" applyBorder="1" applyAlignment="1">
      <alignment horizontal="centerContinuous"/>
    </xf>
    <xf numFmtId="191" fontId="27" fillId="4" borderId="17" xfId="0" applyNumberFormat="1" applyFont="1" applyFill="1" applyBorder="1" applyAlignment="1">
      <alignment horizontal="center"/>
    </xf>
    <xf numFmtId="3" fontId="10" fillId="4" borderId="17" xfId="0" applyNumberFormat="1" applyFont="1" applyFill="1" applyBorder="1" applyAlignment="1">
      <alignment horizontal="center"/>
    </xf>
    <xf numFmtId="4" fontId="10" fillId="4" borderId="17" xfId="0" applyNumberFormat="1" applyFont="1" applyFill="1" applyBorder="1" applyAlignment="1">
      <alignment horizontal="center"/>
    </xf>
    <xf numFmtId="0" fontId="8" fillId="4" borderId="19" xfId="0" applyFont="1" applyFill="1" applyBorder="1" applyAlignment="1">
      <alignment horizontal="center"/>
    </xf>
    <xf numFmtId="0" fontId="20" fillId="4" borderId="19" xfId="0" applyFont="1" applyFill="1" applyBorder="1" applyAlignment="1">
      <alignment horizontal="left"/>
    </xf>
    <xf numFmtId="49" fontId="14" fillId="4" borderId="18" xfId="0" applyNumberFormat="1" applyFont="1" applyFill="1" applyBorder="1"/>
    <xf numFmtId="49" fontId="0" fillId="4" borderId="18" xfId="0" applyNumberFormat="1" applyFill="1" applyBorder="1"/>
    <xf numFmtId="0" fontId="8" fillId="4" borderId="17" xfId="0" applyFont="1" applyFill="1" applyBorder="1" applyAlignment="1">
      <alignment horizontal="center"/>
    </xf>
    <xf numFmtId="0" fontId="8" fillId="4" borderId="18" xfId="0" applyFont="1" applyFill="1" applyBorder="1"/>
    <xf numFmtId="0" fontId="8" fillId="4" borderId="19" xfId="0" applyFont="1" applyFill="1" applyBorder="1" applyAlignment="1">
      <alignment horizontal="right"/>
    </xf>
    <xf numFmtId="2" fontId="8" fillId="4" borderId="18" xfId="0" applyNumberFormat="1" applyFont="1" applyFill="1" applyBorder="1" applyAlignment="1">
      <alignment horizontal="right"/>
    </xf>
    <xf numFmtId="0" fontId="8" fillId="4" borderId="19" xfId="0" applyFont="1" applyFill="1" applyBorder="1" applyAlignment="1">
      <alignment horizontal="left"/>
    </xf>
    <xf numFmtId="4" fontId="8" fillId="4" borderId="17" xfId="0" applyNumberFormat="1" applyFont="1" applyFill="1" applyBorder="1" applyAlignment="1">
      <alignment horizontal="right"/>
    </xf>
    <xf numFmtId="4" fontId="8" fillId="4" borderId="17" xfId="0" applyNumberFormat="1" applyFont="1" applyFill="1" applyBorder="1"/>
    <xf numFmtId="4" fontId="8" fillId="4" borderId="17" xfId="0" applyNumberFormat="1" applyFont="1" applyFill="1" applyBorder="1" applyAlignment="1">
      <alignment vertical="top" wrapText="1"/>
    </xf>
    <xf numFmtId="0" fontId="8" fillId="4" borderId="17" xfId="0" applyFont="1" applyFill="1" applyBorder="1"/>
    <xf numFmtId="0" fontId="8" fillId="4" borderId="19" xfId="0" applyFont="1" applyFill="1" applyBorder="1"/>
    <xf numFmtId="0" fontId="20" fillId="4" borderId="0" xfId="0" applyFont="1" applyFill="1" applyBorder="1" applyAlignment="1">
      <alignment horizontal="left"/>
    </xf>
    <xf numFmtId="0" fontId="0" fillId="4" borderId="0" xfId="0" applyFill="1" applyBorder="1" applyAlignment="1">
      <alignment horizontal="centerContinuous"/>
    </xf>
    <xf numFmtId="1" fontId="0" fillId="4" borderId="0" xfId="0" applyNumberFormat="1" applyFill="1" applyBorder="1" applyAlignment="1">
      <alignment horizontal="centerContinuous"/>
    </xf>
    <xf numFmtId="190" fontId="0" fillId="4" borderId="0" xfId="0" applyNumberFormat="1" applyFill="1" applyBorder="1" applyAlignment="1">
      <alignment horizontal="centerContinuous"/>
    </xf>
    <xf numFmtId="3" fontId="0" fillId="4" borderId="0" xfId="0" applyNumberFormat="1" applyFill="1" applyBorder="1" applyAlignment="1">
      <alignment horizontal="centerContinuous"/>
    </xf>
    <xf numFmtId="188" fontId="0" fillId="4" borderId="0" xfId="0" applyNumberFormat="1" applyFill="1" applyBorder="1" applyAlignment="1">
      <alignment horizontal="centerContinuous"/>
    </xf>
    <xf numFmtId="0" fontId="11" fillId="4" borderId="0" xfId="0" applyFont="1" applyFill="1"/>
    <xf numFmtId="0" fontId="1" fillId="4" borderId="4" xfId="0" applyFont="1" applyFill="1" applyBorder="1"/>
    <xf numFmtId="0" fontId="10" fillId="4" borderId="4" xfId="0" applyFont="1" applyFill="1" applyBorder="1"/>
    <xf numFmtId="0" fontId="1" fillId="4" borderId="4" xfId="0" applyFont="1" applyFill="1" applyBorder="1" applyAlignment="1">
      <alignment vertical="top" wrapText="1"/>
    </xf>
    <xf numFmtId="0" fontId="2" fillId="4" borderId="4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vertical="center" wrapText="1"/>
    </xf>
    <xf numFmtId="0" fontId="2" fillId="4" borderId="4" xfId="0" applyFont="1" applyFill="1" applyBorder="1"/>
    <xf numFmtId="197" fontId="2" fillId="4" borderId="4" xfId="0" applyNumberFormat="1" applyFont="1" applyFill="1" applyBorder="1" applyAlignment="1">
      <alignment horizontal="left"/>
    </xf>
    <xf numFmtId="0" fontId="22" fillId="4" borderId="0" xfId="0" applyFont="1" applyFill="1" applyBorder="1" applyAlignment="1" applyProtection="1">
      <alignment horizontal="left"/>
      <protection locked="0"/>
    </xf>
    <xf numFmtId="0" fontId="17" fillId="4" borderId="0" xfId="0" applyFont="1" applyFill="1" applyBorder="1" applyAlignment="1" applyProtection="1">
      <protection locked="0"/>
    </xf>
    <xf numFmtId="0" fontId="17" fillId="4" borderId="0" xfId="0" applyFont="1" applyFill="1" applyBorder="1" applyAlignment="1"/>
    <xf numFmtId="0" fontId="17" fillId="4" borderId="0" xfId="0" applyFont="1" applyFill="1" applyAlignment="1"/>
    <xf numFmtId="0" fontId="17" fillId="4" borderId="0" xfId="0" applyFont="1" applyFill="1"/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Continuous" vertical="center" wrapText="1"/>
    </xf>
    <xf numFmtId="0" fontId="18" fillId="5" borderId="7" xfId="0" applyFont="1" applyFill="1" applyBorder="1" applyAlignment="1" applyProtection="1">
      <alignment horizontal="center" vertical="justify"/>
    </xf>
    <xf numFmtId="0" fontId="0" fillId="4" borderId="5" xfId="0" applyFill="1" applyBorder="1" applyAlignment="1">
      <alignment horizontal="center"/>
    </xf>
    <xf numFmtId="49" fontId="17" fillId="4" borderId="5" xfId="0" applyNumberFormat="1" applyFont="1" applyFill="1" applyBorder="1" applyAlignment="1" applyProtection="1">
      <alignment horizontal="left"/>
    </xf>
    <xf numFmtId="3" fontId="29" fillId="4" borderId="5" xfId="0" applyNumberFormat="1" applyFont="1" applyFill="1" applyBorder="1" applyAlignment="1" applyProtection="1">
      <alignment horizontal="right" vertical="justify"/>
    </xf>
    <xf numFmtId="0" fontId="1" fillId="4" borderId="5" xfId="0" applyFont="1" applyFill="1" applyBorder="1" applyAlignment="1">
      <alignment horizontal="left"/>
    </xf>
    <xf numFmtId="0" fontId="17" fillId="4" borderId="20" xfId="0" applyFont="1" applyFill="1" applyBorder="1" applyAlignment="1" applyProtection="1"/>
    <xf numFmtId="10" fontId="1" fillId="4" borderId="6" xfId="0" applyNumberFormat="1" applyFont="1" applyFill="1" applyBorder="1" applyAlignment="1">
      <alignment horizontal="left"/>
    </xf>
    <xf numFmtId="0" fontId="17" fillId="4" borderId="0" xfId="0" applyFont="1" applyFill="1" applyAlignment="1">
      <alignment horizontal="center" vertical="justify"/>
    </xf>
    <xf numFmtId="0" fontId="0" fillId="4" borderId="5" xfId="0" applyFill="1" applyBorder="1" applyAlignment="1"/>
    <xf numFmtId="49" fontId="17" fillId="4" borderId="20" xfId="0" applyNumberFormat="1" applyFont="1" applyFill="1" applyBorder="1" applyAlignment="1" applyProtection="1">
      <alignment horizontal="left"/>
    </xf>
    <xf numFmtId="0" fontId="0" fillId="4" borderId="21" xfId="0" applyFill="1" applyBorder="1" applyAlignment="1">
      <alignment horizontal="center"/>
    </xf>
    <xf numFmtId="49" fontId="8" fillId="4" borderId="22" xfId="0" applyNumberFormat="1" applyFont="1" applyFill="1" applyBorder="1" applyAlignment="1" applyProtection="1">
      <alignment horizontal="right"/>
    </xf>
    <xf numFmtId="3" fontId="18" fillId="4" borderId="10" xfId="0" applyNumberFormat="1" applyFont="1" applyFill="1" applyBorder="1" applyAlignment="1" applyProtection="1">
      <alignment horizontal="right" vertical="justify"/>
    </xf>
    <xf numFmtId="0" fontId="1" fillId="4" borderId="8" xfId="0" applyFont="1" applyFill="1" applyBorder="1" applyAlignment="1">
      <alignment horizontal="center"/>
    </xf>
    <xf numFmtId="49" fontId="15" fillId="4" borderId="11" xfId="0" quotePrefix="1" applyNumberFormat="1" applyFont="1" applyFill="1" applyBorder="1" applyAlignment="1" applyProtection="1">
      <alignment horizontal="left"/>
    </xf>
    <xf numFmtId="0" fontId="1" fillId="4" borderId="9" xfId="0" applyFont="1" applyFill="1" applyBorder="1" applyAlignment="1">
      <alignment horizontal="right"/>
    </xf>
    <xf numFmtId="0" fontId="0" fillId="4" borderId="2" xfId="0" applyFill="1" applyBorder="1" applyAlignment="1"/>
    <xf numFmtId="195" fontId="18" fillId="4" borderId="0" xfId="0" applyNumberFormat="1" applyFont="1" applyFill="1" applyBorder="1" applyAlignment="1" applyProtection="1">
      <protection locked="0"/>
    </xf>
    <xf numFmtId="0" fontId="17" fillId="4" borderId="0" xfId="0" applyFont="1" applyFill="1" applyAlignment="1">
      <alignment vertical="justify"/>
    </xf>
    <xf numFmtId="3" fontId="17" fillId="4" borderId="0" xfId="0" applyNumberFormat="1" applyFont="1" applyFill="1" applyBorder="1" applyAlignment="1" applyProtection="1"/>
    <xf numFmtId="3" fontId="15" fillId="4" borderId="0" xfId="0" applyNumberFormat="1" applyFont="1" applyFill="1" applyBorder="1" applyAlignment="1" applyProtection="1">
      <protection locked="0"/>
    </xf>
    <xf numFmtId="0" fontId="13" fillId="4" borderId="0" xfId="0" applyFont="1" applyFill="1" applyBorder="1" applyAlignment="1" applyProtection="1">
      <alignment horizontal="right"/>
    </xf>
    <xf numFmtId="0" fontId="15" fillId="4" borderId="0" xfId="0" applyFont="1" applyFill="1" applyBorder="1" applyAlignment="1" applyProtection="1"/>
    <xf numFmtId="0" fontId="8" fillId="4" borderId="0" xfId="0" applyFont="1" applyFill="1" applyBorder="1" applyAlignment="1" applyProtection="1">
      <alignment horizontal="right"/>
    </xf>
    <xf numFmtId="0" fontId="16" fillId="4" borderId="0" xfId="0" applyFont="1" applyFill="1" applyBorder="1" applyAlignment="1" applyProtection="1">
      <alignment horizontal="right"/>
    </xf>
    <xf numFmtId="0" fontId="18" fillId="4" borderId="0" xfId="0" applyFont="1" applyFill="1" applyBorder="1" applyAlignment="1" applyProtection="1"/>
    <xf numFmtId="49" fontId="4" fillId="4" borderId="20" xfId="0" applyNumberFormat="1" applyFont="1" applyFill="1" applyBorder="1" applyAlignment="1" applyProtection="1">
      <alignment horizontal="left"/>
    </xf>
    <xf numFmtId="0" fontId="25" fillId="4" borderId="0" xfId="0" applyFont="1" applyFill="1" applyBorder="1" applyAlignment="1"/>
    <xf numFmtId="0" fontId="10" fillId="4" borderId="0" xfId="0" applyFont="1" applyFill="1" applyBorder="1"/>
    <xf numFmtId="0" fontId="1" fillId="4" borderId="0" xfId="0" applyFont="1" applyFill="1" applyBorder="1" applyAlignment="1">
      <alignment vertical="top" wrapText="1"/>
    </xf>
    <xf numFmtId="0" fontId="2" fillId="4" borderId="0" xfId="0" applyFont="1" applyFill="1" applyBorder="1" applyAlignment="1">
      <alignment horizontal="left" vertical="center" wrapText="1"/>
    </xf>
    <xf numFmtId="0" fontId="1" fillId="4" borderId="0" xfId="0" applyFont="1" applyFill="1" applyBorder="1" applyAlignment="1">
      <alignment vertical="center" wrapText="1"/>
    </xf>
    <xf numFmtId="0" fontId="17" fillId="4" borderId="0" xfId="0" applyFont="1" applyFill="1" applyBorder="1" applyAlignment="1">
      <alignment vertical="justify"/>
    </xf>
    <xf numFmtId="0" fontId="2" fillId="4" borderId="0" xfId="0" applyFont="1" applyFill="1" applyBorder="1"/>
    <xf numFmtId="197" fontId="2" fillId="4" borderId="0" xfId="0" applyNumberFormat="1" applyFont="1" applyFill="1" applyBorder="1" applyAlignment="1">
      <alignment horizontal="left"/>
    </xf>
    <xf numFmtId="0" fontId="4" fillId="4" borderId="0" xfId="0" applyFont="1" applyFill="1" applyBorder="1" applyAlignment="1" applyProtection="1"/>
    <xf numFmtId="0" fontId="0" fillId="4" borderId="0" xfId="0" applyFill="1" applyBorder="1" applyAlignment="1">
      <alignment horizontal="center"/>
    </xf>
    <xf numFmtId="0" fontId="1" fillId="4" borderId="0" xfId="0" applyFont="1" applyFill="1" applyBorder="1" applyAlignment="1">
      <alignment horizontal="center" vertical="center" wrapText="1"/>
    </xf>
    <xf numFmtId="0" fontId="18" fillId="5" borderId="0" xfId="0" applyFont="1" applyFill="1" applyBorder="1" applyAlignment="1" applyProtection="1">
      <alignment horizontal="center" vertical="justify"/>
    </xf>
    <xf numFmtId="3" fontId="18" fillId="4" borderId="0" xfId="0" applyNumberFormat="1" applyFont="1" applyFill="1" applyBorder="1" applyAlignment="1" applyProtection="1">
      <alignment horizontal="right" vertical="justify"/>
    </xf>
    <xf numFmtId="0" fontId="17" fillId="4" borderId="0" xfId="0" applyFont="1" applyFill="1" applyBorder="1" applyProtection="1"/>
    <xf numFmtId="49" fontId="18" fillId="4" borderId="0" xfId="0" applyNumberFormat="1" applyFont="1" applyFill="1" applyBorder="1" applyAlignment="1" applyProtection="1">
      <alignment horizontal="center"/>
    </xf>
    <xf numFmtId="49" fontId="29" fillId="4" borderId="0" xfId="0" applyNumberFormat="1" applyFont="1" applyFill="1" applyBorder="1" applyAlignment="1" applyProtection="1">
      <alignment horizontal="right"/>
    </xf>
    <xf numFmtId="4" fontId="23" fillId="4" borderId="0" xfId="0" applyNumberFormat="1" applyFont="1" applyFill="1" applyBorder="1" applyAlignment="1" applyProtection="1">
      <alignment horizontal="right"/>
    </xf>
    <xf numFmtId="0" fontId="18" fillId="4" borderId="0" xfId="0" applyFont="1" applyFill="1" applyBorder="1" applyAlignment="1" applyProtection="1">
      <alignment horizontal="center" vertical="justify"/>
    </xf>
    <xf numFmtId="0" fontId="17" fillId="4" borderId="0" xfId="0" applyNumberFormat="1" applyFont="1" applyFill="1" applyBorder="1" applyAlignment="1" applyProtection="1">
      <alignment horizontal="right"/>
    </xf>
    <xf numFmtId="0" fontId="17" fillId="4" borderId="0" xfId="0" applyFont="1" applyFill="1" applyBorder="1" applyAlignment="1" applyProtection="1"/>
    <xf numFmtId="49" fontId="18" fillId="4" borderId="20" xfId="0" applyNumberFormat="1" applyFont="1" applyFill="1" applyBorder="1" applyAlignment="1" applyProtection="1">
      <alignment horizontal="right"/>
    </xf>
    <xf numFmtId="3" fontId="18" fillId="4" borderId="5" xfId="0" applyNumberFormat="1" applyFont="1" applyFill="1" applyBorder="1" applyAlignment="1" applyProtection="1">
      <alignment horizontal="right" vertical="justify"/>
    </xf>
    <xf numFmtId="0" fontId="0" fillId="4" borderId="23" xfId="0" applyFill="1" applyBorder="1" applyAlignment="1">
      <alignment horizontal="center"/>
    </xf>
    <xf numFmtId="49" fontId="18" fillId="4" borderId="24" xfId="0" applyNumberFormat="1" applyFont="1" applyFill="1" applyBorder="1" applyAlignment="1" applyProtection="1">
      <alignment horizontal="right"/>
    </xf>
    <xf numFmtId="3" fontId="18" fillId="4" borderId="23" xfId="0" applyNumberFormat="1" applyFont="1" applyFill="1" applyBorder="1" applyAlignment="1" applyProtection="1">
      <alignment horizontal="right" vertical="justify"/>
    </xf>
    <xf numFmtId="0" fontId="0" fillId="4" borderId="23" xfId="0" applyFill="1" applyBorder="1" applyAlignment="1"/>
    <xf numFmtId="49" fontId="18" fillId="4" borderId="0" xfId="0" applyNumberFormat="1" applyFont="1" applyFill="1" applyBorder="1" applyAlignment="1" applyProtection="1">
      <alignment horizontal="right"/>
    </xf>
    <xf numFmtId="0" fontId="0" fillId="4" borderId="25" xfId="0" applyFill="1" applyBorder="1" applyAlignment="1">
      <alignment horizontal="center"/>
    </xf>
    <xf numFmtId="49" fontId="18" fillId="4" borderId="26" xfId="0" applyNumberFormat="1" applyFont="1" applyFill="1" applyBorder="1" applyAlignment="1" applyProtection="1">
      <alignment horizontal="right"/>
    </xf>
    <xf numFmtId="3" fontId="18" fillId="4" borderId="25" xfId="0" applyNumberFormat="1" applyFont="1" applyFill="1" applyBorder="1" applyAlignment="1" applyProtection="1">
      <alignment horizontal="right" vertical="justify"/>
    </xf>
    <xf numFmtId="0" fontId="0" fillId="4" borderId="25" xfId="0" applyFill="1" applyBorder="1" applyAlignment="1"/>
    <xf numFmtId="3" fontId="18" fillId="4" borderId="27" xfId="0" applyNumberFormat="1" applyFont="1" applyFill="1" applyBorder="1" applyAlignment="1" applyProtection="1">
      <alignment horizontal="right" vertical="justify"/>
    </xf>
    <xf numFmtId="0" fontId="10" fillId="0" borderId="10" xfId="0" applyFont="1" applyBorder="1"/>
    <xf numFmtId="3" fontId="10" fillId="0" borderId="5" xfId="0" applyNumberFormat="1" applyFont="1" applyBorder="1"/>
    <xf numFmtId="4" fontId="10" fillId="0" borderId="5" xfId="0" applyNumberFormat="1" applyFont="1" applyBorder="1"/>
    <xf numFmtId="0" fontId="10" fillId="0" borderId="5" xfId="0" applyFont="1" applyBorder="1"/>
    <xf numFmtId="4" fontId="0" fillId="0" borderId="0" xfId="0" applyNumberFormat="1"/>
    <xf numFmtId="2" fontId="1" fillId="0" borderId="5" xfId="0" applyNumberFormat="1" applyFont="1" applyBorder="1"/>
    <xf numFmtId="0" fontId="0" fillId="0" borderId="14" xfId="0" applyBorder="1"/>
    <xf numFmtId="0" fontId="0" fillId="0" borderId="14" xfId="0" applyBorder="1" applyAlignment="1">
      <alignment horizontal="right"/>
    </xf>
    <xf numFmtId="0" fontId="0" fillId="0" borderId="0" xfId="0" applyBorder="1" applyAlignment="1">
      <alignment horizontal="right"/>
    </xf>
    <xf numFmtId="3" fontId="17" fillId="4" borderId="0" xfId="0" applyNumberFormat="1" applyFont="1" applyFill="1" applyBorder="1" applyAlignment="1" applyProtection="1">
      <protection locked="0"/>
    </xf>
    <xf numFmtId="3" fontId="29" fillId="4" borderId="0" xfId="0" applyNumberFormat="1" applyFont="1" applyFill="1" applyBorder="1" applyAlignment="1" applyProtection="1">
      <alignment horizontal="right" vertical="justify"/>
    </xf>
    <xf numFmtId="3" fontId="17" fillId="4" borderId="0" xfId="0" applyNumberFormat="1" applyFont="1" applyFill="1" applyBorder="1" applyAlignment="1" applyProtection="1">
      <alignment horizontal="left"/>
    </xf>
    <xf numFmtId="3" fontId="15" fillId="4" borderId="0" xfId="0" applyNumberFormat="1" applyFont="1" applyFill="1" applyBorder="1" applyAlignment="1" applyProtection="1">
      <alignment horizontal="right" vertical="justify"/>
    </xf>
    <xf numFmtId="3" fontId="15" fillId="4" borderId="0" xfId="0" applyNumberFormat="1" applyFont="1" applyFill="1" applyBorder="1" applyAlignment="1" applyProtection="1">
      <alignment horizontal="left"/>
    </xf>
    <xf numFmtId="3" fontId="17" fillId="4" borderId="0" xfId="0" applyNumberFormat="1" applyFont="1" applyFill="1" applyBorder="1" applyAlignment="1" applyProtection="1">
      <alignment horizontal="right"/>
    </xf>
    <xf numFmtId="3" fontId="18" fillId="5" borderId="0" xfId="0" applyNumberFormat="1" applyFont="1" applyFill="1" applyBorder="1" applyAlignment="1" applyProtection="1">
      <protection locked="0"/>
    </xf>
    <xf numFmtId="3" fontId="18" fillId="5" borderId="0" xfId="0" applyNumberFormat="1" applyFont="1" applyFill="1" applyBorder="1" applyAlignment="1"/>
    <xf numFmtId="0" fontId="18" fillId="4" borderId="0" xfId="0" applyFont="1" applyFill="1" applyBorder="1" applyAlignment="1" applyProtection="1">
      <alignment horizontal="right"/>
      <protection locked="0"/>
    </xf>
    <xf numFmtId="0" fontId="18" fillId="5" borderId="0" xfId="0" applyFont="1" applyFill="1" applyBorder="1" applyAlignment="1">
      <alignment horizontal="center"/>
    </xf>
    <xf numFmtId="0" fontId="22" fillId="5" borderId="0" xfId="0" applyFont="1" applyFill="1" applyBorder="1" applyAlignment="1">
      <alignment horizontal="center"/>
    </xf>
    <xf numFmtId="198" fontId="17" fillId="4" borderId="0" xfId="0" applyNumberFormat="1" applyFont="1" applyFill="1" applyBorder="1" applyAlignment="1"/>
    <xf numFmtId="3" fontId="17" fillId="4" borderId="0" xfId="0" applyNumberFormat="1" applyFont="1" applyFill="1" applyBorder="1" applyAlignment="1"/>
    <xf numFmtId="196" fontId="23" fillId="4" borderId="0" xfId="0" applyNumberFormat="1" applyFont="1" applyFill="1" applyBorder="1" applyAlignment="1"/>
    <xf numFmtId="0" fontId="24" fillId="4" borderId="0" xfId="0" applyFont="1" applyFill="1" applyBorder="1" applyAlignment="1"/>
    <xf numFmtId="198" fontId="1" fillId="4" borderId="0" xfId="0" applyNumberFormat="1" applyFont="1" applyFill="1" applyBorder="1"/>
    <xf numFmtId="49" fontId="29" fillId="4" borderId="28" xfId="0" applyNumberFormat="1" applyFont="1" applyFill="1" applyBorder="1" applyAlignment="1" applyProtection="1">
      <alignment horizontal="center"/>
    </xf>
    <xf numFmtId="3" fontId="18" fillId="4" borderId="20" xfId="0" applyNumberFormat="1" applyFont="1" applyFill="1" applyBorder="1" applyAlignment="1" applyProtection="1">
      <alignment horizontal="right" vertical="justify"/>
    </xf>
    <xf numFmtId="49" fontId="17" fillId="4" borderId="20" xfId="0" quotePrefix="1" applyNumberFormat="1" applyFont="1" applyFill="1" applyBorder="1" applyAlignment="1" applyProtection="1">
      <alignment horizontal="left"/>
    </xf>
    <xf numFmtId="3" fontId="17" fillId="4" borderId="28" xfId="0" applyNumberFormat="1" applyFont="1" applyFill="1" applyBorder="1" applyAlignment="1" applyProtection="1"/>
    <xf numFmtId="3" fontId="17" fillId="4" borderId="20" xfId="0" applyNumberFormat="1" applyFont="1" applyFill="1" applyBorder="1" applyAlignment="1" applyProtection="1"/>
    <xf numFmtId="3" fontId="15" fillId="4" borderId="6" xfId="0" applyNumberFormat="1" applyFont="1" applyFill="1" applyBorder="1" applyAlignment="1" applyProtection="1">
      <protection locked="0"/>
    </xf>
    <xf numFmtId="0" fontId="17" fillId="4" borderId="0" xfId="0" applyFont="1" applyFill="1" applyProtection="1"/>
    <xf numFmtId="3" fontId="17" fillId="4" borderId="2" xfId="0" applyNumberFormat="1" applyFont="1" applyFill="1" applyBorder="1" applyAlignment="1" applyProtection="1"/>
    <xf numFmtId="3" fontId="15" fillId="4" borderId="3" xfId="0" applyNumberFormat="1" applyFont="1" applyFill="1" applyBorder="1" applyAlignment="1" applyProtection="1">
      <protection locked="0"/>
    </xf>
    <xf numFmtId="49" fontId="18" fillId="4" borderId="8" xfId="0" applyNumberFormat="1" applyFont="1" applyFill="1" applyBorder="1" applyAlignment="1" applyProtection="1">
      <alignment horizontal="center"/>
    </xf>
    <xf numFmtId="49" fontId="29" fillId="4" borderId="9" xfId="0" applyNumberFormat="1" applyFont="1" applyFill="1" applyBorder="1" applyAlignment="1" applyProtection="1">
      <alignment horizontal="right"/>
    </xf>
    <xf numFmtId="4" fontId="23" fillId="4" borderId="7" xfId="0" applyNumberFormat="1" applyFont="1" applyFill="1" applyBorder="1" applyAlignment="1" applyProtection="1">
      <alignment horizontal="right"/>
    </xf>
    <xf numFmtId="49" fontId="18" fillId="4" borderId="5" xfId="0" applyNumberFormat="1" applyFont="1" applyFill="1" applyBorder="1" applyAlignment="1" applyProtection="1">
      <alignment horizontal="center"/>
    </xf>
    <xf numFmtId="0" fontId="4" fillId="4" borderId="0" xfId="0" applyFont="1" applyFill="1" applyAlignment="1" applyProtection="1"/>
    <xf numFmtId="0" fontId="8" fillId="4" borderId="8" xfId="0" applyFont="1" applyFill="1" applyBorder="1" applyAlignment="1" applyProtection="1">
      <alignment horizontal="right"/>
    </xf>
    <xf numFmtId="0" fontId="15" fillId="4" borderId="11" xfId="0" applyFont="1" applyFill="1" applyBorder="1" applyAlignment="1" applyProtection="1"/>
    <xf numFmtId="0" fontId="8" fillId="4" borderId="9" xfId="0" applyFont="1" applyFill="1" applyBorder="1" applyAlignment="1" applyProtection="1">
      <alignment horizontal="right"/>
    </xf>
    <xf numFmtId="0" fontId="16" fillId="4" borderId="2" xfId="0" applyFont="1" applyFill="1" applyBorder="1" applyAlignment="1" applyProtection="1">
      <alignment horizontal="right"/>
    </xf>
    <xf numFmtId="0" fontId="18" fillId="4" borderId="7" xfId="0" applyFont="1" applyFill="1" applyBorder="1" applyAlignment="1" applyProtection="1">
      <alignment horizontal="center" vertical="justify"/>
    </xf>
    <xf numFmtId="0" fontId="1" fillId="4" borderId="9" xfId="0" applyFont="1" applyFill="1" applyBorder="1" applyAlignment="1">
      <alignment horizontal="center" vertical="center" wrapText="1"/>
    </xf>
    <xf numFmtId="3" fontId="18" fillId="4" borderId="20" xfId="0" applyNumberFormat="1" applyFont="1" applyFill="1" applyBorder="1" applyAlignment="1" applyProtection="1">
      <alignment horizontal="center"/>
    </xf>
    <xf numFmtId="4" fontId="23" fillId="4" borderId="29" xfId="0" applyNumberFormat="1" applyFont="1" applyFill="1" applyBorder="1" applyAlignment="1" applyProtection="1">
      <alignment horizontal="right" vertical="center"/>
    </xf>
    <xf numFmtId="0" fontId="17" fillId="4" borderId="25" xfId="0" applyNumberFormat="1" applyFont="1" applyFill="1" applyBorder="1" applyAlignment="1" applyProtection="1">
      <alignment horizontal="right"/>
    </xf>
    <xf numFmtId="4" fontId="23" fillId="4" borderId="30" xfId="0" applyNumberFormat="1" applyFont="1" applyFill="1" applyBorder="1" applyAlignment="1" applyProtection="1">
      <alignment horizontal="right" vertical="center"/>
    </xf>
    <xf numFmtId="49" fontId="23" fillId="4" borderId="11" xfId="0" applyNumberFormat="1" applyFont="1" applyFill="1" applyBorder="1" applyAlignment="1" applyProtection="1">
      <alignment horizontal="right"/>
    </xf>
    <xf numFmtId="49" fontId="18" fillId="4" borderId="28" xfId="0" applyNumberFormat="1" applyFont="1" applyFill="1" applyBorder="1" applyAlignment="1" applyProtection="1">
      <alignment horizontal="center"/>
    </xf>
    <xf numFmtId="4" fontId="18" fillId="4" borderId="20" xfId="0" quotePrefix="1" applyNumberFormat="1" applyFont="1" applyFill="1" applyBorder="1" applyAlignment="1" applyProtection="1">
      <alignment horizontal="right"/>
    </xf>
    <xf numFmtId="49" fontId="17" fillId="4" borderId="25" xfId="0" quotePrefix="1" applyNumberFormat="1" applyFont="1" applyFill="1" applyBorder="1" applyAlignment="1" applyProtection="1">
      <alignment horizontal="left"/>
    </xf>
    <xf numFmtId="49" fontId="18" fillId="4" borderId="31" xfId="0" applyNumberFormat="1" applyFont="1" applyFill="1" applyBorder="1" applyAlignment="1" applyProtection="1">
      <alignment horizontal="center"/>
    </xf>
    <xf numFmtId="49" fontId="17" fillId="4" borderId="32" xfId="0" applyNumberFormat="1" applyFont="1" applyFill="1" applyBorder="1" applyAlignment="1" applyProtection="1">
      <alignment horizontal="left"/>
    </xf>
    <xf numFmtId="4" fontId="18" fillId="4" borderId="32" xfId="0" quotePrefix="1" applyNumberFormat="1" applyFont="1" applyFill="1" applyBorder="1" applyAlignment="1" applyProtection="1">
      <alignment horizontal="right"/>
    </xf>
    <xf numFmtId="49" fontId="17" fillId="4" borderId="5" xfId="0" quotePrefix="1" applyNumberFormat="1" applyFont="1" applyFill="1" applyBorder="1" applyAlignment="1" applyProtection="1">
      <alignment horizontal="left"/>
    </xf>
    <xf numFmtId="4" fontId="18" fillId="4" borderId="7" xfId="0" applyNumberFormat="1" applyFont="1" applyFill="1" applyBorder="1" applyAlignment="1" applyProtection="1">
      <alignment horizontal="right"/>
    </xf>
    <xf numFmtId="0" fontId="8" fillId="4" borderId="1" xfId="0" applyFont="1" applyFill="1" applyBorder="1" applyAlignment="1" applyProtection="1">
      <alignment horizontal="right"/>
    </xf>
    <xf numFmtId="0" fontId="15" fillId="4" borderId="16" xfId="0" applyFont="1" applyFill="1" applyBorder="1" applyAlignment="1" applyProtection="1"/>
    <xf numFmtId="0" fontId="10" fillId="4" borderId="16" xfId="0" applyFont="1" applyFill="1" applyBorder="1" applyAlignment="1" applyProtection="1">
      <alignment horizontal="right"/>
    </xf>
    <xf numFmtId="0" fontId="18" fillId="6" borderId="11" xfId="0" applyFont="1" applyFill="1" applyBorder="1" applyAlignment="1">
      <alignment horizontal="center"/>
    </xf>
    <xf numFmtId="0" fontId="22" fillId="6" borderId="11" xfId="0" applyFont="1" applyFill="1" applyBorder="1" applyAlignment="1">
      <alignment horizontal="center"/>
    </xf>
    <xf numFmtId="4" fontId="17" fillId="4" borderId="0" xfId="0" applyNumberFormat="1" applyFont="1" applyFill="1" applyBorder="1" applyAlignment="1" applyProtection="1">
      <alignment horizontal="center"/>
      <protection locked="0"/>
    </xf>
    <xf numFmtId="195" fontId="17" fillId="4" borderId="0" xfId="0" applyNumberFormat="1" applyFont="1" applyFill="1" applyBorder="1" applyAlignment="1" applyProtection="1">
      <alignment horizontal="center"/>
      <protection locked="0"/>
    </xf>
    <xf numFmtId="193" fontId="29" fillId="4" borderId="0" xfId="0" applyNumberFormat="1" applyFont="1" applyFill="1" applyBorder="1" applyAlignment="1" applyProtection="1">
      <alignment horizontal="right" vertical="justify"/>
    </xf>
    <xf numFmtId="195" fontId="17" fillId="4" borderId="0" xfId="0" applyNumberFormat="1" applyFont="1" applyFill="1" applyBorder="1" applyAlignment="1" applyProtection="1">
      <protection locked="0"/>
    </xf>
    <xf numFmtId="3" fontId="17" fillId="4" borderId="0" xfId="0" applyNumberFormat="1" applyFont="1" applyFill="1" applyBorder="1" applyAlignment="1" applyProtection="1">
      <alignment horizontal="center"/>
      <protection locked="0"/>
    </xf>
    <xf numFmtId="196" fontId="17" fillId="3" borderId="0" xfId="0" applyNumberFormat="1" applyFont="1" applyFill="1" applyBorder="1" applyAlignment="1" applyProtection="1">
      <alignment horizontal="center"/>
      <protection locked="0"/>
    </xf>
    <xf numFmtId="195" fontId="17" fillId="2" borderId="0" xfId="0" applyNumberFormat="1" applyFont="1" applyFill="1" applyBorder="1" applyAlignment="1" applyProtection="1">
      <alignment horizontal="center"/>
      <protection locked="0"/>
    </xf>
    <xf numFmtId="0" fontId="31" fillId="0" borderId="0" xfId="7"/>
    <xf numFmtId="0" fontId="32" fillId="0" borderId="0" xfId="7" applyFont="1"/>
    <xf numFmtId="0" fontId="35" fillId="0" borderId="0" xfId="7" applyFont="1"/>
    <xf numFmtId="0" fontId="36" fillId="0" borderId="0" xfId="0" applyFont="1"/>
    <xf numFmtId="200" fontId="36" fillId="0" borderId="0" xfId="1" applyNumberFormat="1" applyFont="1"/>
    <xf numFmtId="0" fontId="36" fillId="0" borderId="0" xfId="0" applyFont="1" applyAlignment="1">
      <alignment horizontal="center"/>
    </xf>
    <xf numFmtId="200" fontId="37" fillId="0" borderId="0" xfId="1" applyNumberFormat="1" applyFont="1"/>
    <xf numFmtId="200" fontId="31" fillId="0" borderId="0" xfId="7" applyNumberFormat="1" applyFont="1" applyAlignment="1">
      <alignment horizontal="center"/>
    </xf>
    <xf numFmtId="0" fontId="31" fillId="0" borderId="0" xfId="7" applyFont="1" applyAlignment="1">
      <alignment horizontal="center"/>
    </xf>
    <xf numFmtId="200" fontId="38" fillId="0" borderId="0" xfId="7" applyNumberFormat="1" applyFont="1"/>
    <xf numFmtId="0" fontId="39" fillId="0" borderId="0" xfId="7" applyFont="1" applyAlignment="1">
      <alignment horizontal="center"/>
    </xf>
    <xf numFmtId="4" fontId="1" fillId="4" borderId="0" xfId="0" applyNumberFormat="1" applyFont="1" applyFill="1" applyBorder="1"/>
    <xf numFmtId="0" fontId="21" fillId="4" borderId="0" xfId="0" applyFont="1" applyFill="1" applyBorder="1"/>
    <xf numFmtId="4" fontId="0" fillId="4" borderId="0" xfId="0" applyNumberFormat="1" applyFill="1" applyBorder="1"/>
    <xf numFmtId="0" fontId="40" fillId="0" borderId="4" xfId="0" applyFont="1" applyBorder="1" applyAlignment="1">
      <alignment horizontal="centerContinuous"/>
    </xf>
    <xf numFmtId="0" fontId="41" fillId="0" borderId="0" xfId="0" applyFont="1"/>
    <xf numFmtId="0" fontId="41" fillId="0" borderId="5" xfId="0" applyFont="1" applyBorder="1" applyAlignment="1">
      <alignment horizontal="center"/>
    </xf>
    <xf numFmtId="0" fontId="41" fillId="0" borderId="5" xfId="0" applyFont="1" applyBorder="1"/>
    <xf numFmtId="0" fontId="40" fillId="0" borderId="5" xfId="0" applyFont="1" applyBorder="1" applyAlignment="1">
      <alignment horizontal="center"/>
    </xf>
    <xf numFmtId="0" fontId="41" fillId="0" borderId="3" xfId="0" applyFont="1" applyBorder="1"/>
    <xf numFmtId="0" fontId="41" fillId="0" borderId="4" xfId="0" applyFont="1" applyBorder="1" applyAlignment="1">
      <alignment horizontal="centerContinuous"/>
    </xf>
    <xf numFmtId="0" fontId="41" fillId="0" borderId="4" xfId="0" applyFont="1" applyBorder="1"/>
    <xf numFmtId="0" fontId="40" fillId="4" borderId="4" xfId="0" applyFont="1" applyFill="1" applyBorder="1" applyAlignment="1">
      <alignment horizontal="left"/>
    </xf>
    <xf numFmtId="0" fontId="40" fillId="4" borderId="4" xfId="0" applyFont="1" applyFill="1" applyBorder="1" applyAlignment="1">
      <alignment horizontal="centerContinuous"/>
    </xf>
    <xf numFmtId="191" fontId="40" fillId="4" borderId="4" xfId="0" applyNumberFormat="1" applyFont="1" applyFill="1" applyBorder="1" applyAlignment="1">
      <alignment horizontal="centerContinuous"/>
    </xf>
    <xf numFmtId="3" fontId="40" fillId="4" borderId="4" xfId="0" applyNumberFormat="1" applyFont="1" applyFill="1" applyBorder="1" applyAlignment="1">
      <alignment horizontal="centerContinuous"/>
    </xf>
    <xf numFmtId="4" fontId="40" fillId="4" borderId="4" xfId="0" applyNumberFormat="1" applyFont="1" applyFill="1" applyBorder="1" applyAlignment="1">
      <alignment horizontal="centerContinuous"/>
    </xf>
    <xf numFmtId="0" fontId="41" fillId="4" borderId="4" xfId="0" applyFont="1" applyFill="1" applyBorder="1"/>
    <xf numFmtId="191" fontId="40" fillId="4" borderId="4" xfId="0" applyNumberFormat="1" applyFont="1" applyFill="1" applyBorder="1" applyAlignment="1"/>
    <xf numFmtId="4" fontId="42" fillId="4" borderId="4" xfId="0" applyNumberFormat="1" applyFont="1" applyFill="1" applyBorder="1" applyAlignment="1">
      <alignment horizontal="centerContinuous"/>
    </xf>
    <xf numFmtId="0" fontId="48" fillId="4" borderId="4" xfId="0" applyFont="1" applyFill="1" applyBorder="1"/>
    <xf numFmtId="3" fontId="42" fillId="4" borderId="4" xfId="0" applyNumberFormat="1" applyFont="1" applyFill="1" applyBorder="1" applyAlignment="1"/>
    <xf numFmtId="0" fontId="40" fillId="4" borderId="0" xfId="0" applyFont="1" applyFill="1" applyBorder="1" applyAlignment="1">
      <alignment horizontal="left"/>
    </xf>
    <xf numFmtId="0" fontId="40" fillId="4" borderId="0" xfId="0" applyFont="1" applyFill="1" applyBorder="1" applyAlignment="1">
      <alignment horizontal="centerContinuous"/>
    </xf>
    <xf numFmtId="2" fontId="40" fillId="4" borderId="0" xfId="0" applyNumberFormat="1" applyFont="1" applyFill="1" applyBorder="1" applyAlignment="1"/>
    <xf numFmtId="191" fontId="40" fillId="4" borderId="0" xfId="0" applyNumberFormat="1" applyFont="1" applyFill="1" applyBorder="1" applyAlignment="1">
      <alignment horizontal="centerContinuous"/>
    </xf>
    <xf numFmtId="3" fontId="40" fillId="4" borderId="0" xfId="0" applyNumberFormat="1" applyFont="1" applyFill="1" applyBorder="1" applyAlignment="1">
      <alignment horizontal="centerContinuous"/>
    </xf>
    <xf numFmtId="4" fontId="40" fillId="4" borderId="0" xfId="0" applyNumberFormat="1" applyFont="1" applyFill="1" applyBorder="1" applyAlignment="1">
      <alignment horizontal="centerContinuous"/>
    </xf>
    <xf numFmtId="0" fontId="41" fillId="4" borderId="0" xfId="0" applyFont="1" applyFill="1" applyBorder="1"/>
    <xf numFmtId="0" fontId="40" fillId="4" borderId="12" xfId="0" applyFont="1" applyFill="1" applyBorder="1" applyAlignment="1">
      <alignment horizontal="center"/>
    </xf>
    <xf numFmtId="0" fontId="40" fillId="4" borderId="13" xfId="0" applyFont="1" applyFill="1" applyBorder="1" applyAlignment="1">
      <alignment horizontal="centerContinuous"/>
    </xf>
    <xf numFmtId="0" fontId="40" fillId="4" borderId="15" xfId="0" applyFont="1" applyFill="1" applyBorder="1" applyAlignment="1">
      <alignment horizontal="centerContinuous"/>
    </xf>
    <xf numFmtId="2" fontId="40" fillId="4" borderId="12" xfId="0" applyNumberFormat="1" applyFont="1" applyFill="1" applyBorder="1" applyAlignment="1">
      <alignment horizontal="centerContinuous"/>
    </xf>
    <xf numFmtId="0" fontId="40" fillId="4" borderId="12" xfId="0" applyFont="1" applyFill="1" applyBorder="1" applyAlignment="1">
      <alignment horizontal="centerContinuous"/>
    </xf>
    <xf numFmtId="191" fontId="40" fillId="4" borderId="7" xfId="0" applyNumberFormat="1" applyFont="1" applyFill="1" applyBorder="1" applyAlignment="1">
      <alignment horizontal="centerContinuous"/>
    </xf>
    <xf numFmtId="3" fontId="40" fillId="4" borderId="7" xfId="0" applyNumberFormat="1" applyFont="1" applyFill="1" applyBorder="1" applyAlignment="1">
      <alignment horizontal="centerContinuous"/>
    </xf>
    <xf numFmtId="4" fontId="40" fillId="4" borderId="7" xfId="0" applyNumberFormat="1" applyFont="1" applyFill="1" applyBorder="1" applyAlignment="1">
      <alignment horizontal="centerContinuous"/>
    </xf>
    <xf numFmtId="0" fontId="40" fillId="4" borderId="12" xfId="0" applyFont="1" applyFill="1" applyBorder="1" applyAlignment="1">
      <alignment horizontal="center" vertical="center"/>
    </xf>
    <xf numFmtId="0" fontId="40" fillId="4" borderId="2" xfId="0" applyFont="1" applyFill="1" applyBorder="1" applyAlignment="1">
      <alignment horizontal="center"/>
    </xf>
    <xf numFmtId="0" fontId="40" fillId="4" borderId="1" xfId="0" applyFont="1" applyFill="1" applyBorder="1" applyAlignment="1">
      <alignment horizontal="left"/>
    </xf>
    <xf numFmtId="0" fontId="40" fillId="4" borderId="3" xfId="0" applyFont="1" applyFill="1" applyBorder="1" applyAlignment="1">
      <alignment horizontal="left"/>
    </xf>
    <xf numFmtId="2" fontId="40" fillId="4" borderId="1" xfId="0" applyNumberFormat="1" applyFont="1" applyFill="1" applyBorder="1" applyAlignment="1">
      <alignment horizontal="centerContinuous"/>
    </xf>
    <xf numFmtId="0" fontId="40" fillId="4" borderId="3" xfId="0" applyFont="1" applyFill="1" applyBorder="1" applyAlignment="1">
      <alignment horizontal="centerContinuous"/>
    </xf>
    <xf numFmtId="191" fontId="44" fillId="4" borderId="2" xfId="0" applyNumberFormat="1" applyFont="1" applyFill="1" applyBorder="1" applyAlignment="1">
      <alignment horizontal="center"/>
    </xf>
    <xf numFmtId="3" fontId="40" fillId="4" borderId="2" xfId="0" applyNumberFormat="1" applyFont="1" applyFill="1" applyBorder="1" applyAlignment="1">
      <alignment horizontal="center"/>
    </xf>
    <xf numFmtId="4" fontId="40" fillId="4" borderId="2" xfId="0" applyNumberFormat="1" applyFont="1" applyFill="1" applyBorder="1" applyAlignment="1">
      <alignment horizontal="center"/>
    </xf>
    <xf numFmtId="0" fontId="41" fillId="4" borderId="2" xfId="0" applyFont="1" applyFill="1" applyBorder="1"/>
    <xf numFmtId="0" fontId="41" fillId="4" borderId="7" xfId="0" applyFont="1" applyFill="1" applyBorder="1" applyAlignment="1">
      <alignment horizontal="center" vertical="center"/>
    </xf>
    <xf numFmtId="0" fontId="40" fillId="4" borderId="8" xfId="0" applyFont="1" applyFill="1" applyBorder="1"/>
    <xf numFmtId="0" fontId="49" fillId="4" borderId="9" xfId="0" applyFont="1" applyFill="1" applyBorder="1"/>
    <xf numFmtId="0" fontId="41" fillId="4" borderId="8" xfId="0" applyNumberFormat="1" applyFont="1" applyFill="1" applyBorder="1" applyAlignment="1">
      <alignment horizontal="right"/>
    </xf>
    <xf numFmtId="0" fontId="41" fillId="4" borderId="9" xfId="0" applyFont="1" applyFill="1" applyBorder="1" applyAlignment="1">
      <alignment horizontal="left"/>
    </xf>
    <xf numFmtId="4" fontId="41" fillId="4" borderId="7" xfId="0" applyNumberFormat="1" applyFont="1" applyFill="1" applyBorder="1" applyAlignment="1">
      <alignment horizontal="right"/>
    </xf>
    <xf numFmtId="4" fontId="41" fillId="4" borderId="7" xfId="0" applyNumberFormat="1" applyFont="1" applyFill="1" applyBorder="1"/>
    <xf numFmtId="0" fontId="41" fillId="4" borderId="9" xfId="0" applyFont="1" applyFill="1" applyBorder="1"/>
    <xf numFmtId="0" fontId="41" fillId="4" borderId="8" xfId="0" applyFont="1" applyFill="1" applyBorder="1"/>
    <xf numFmtId="0" fontId="41" fillId="4" borderId="9" xfId="0" applyFont="1" applyFill="1" applyBorder="1" applyAlignment="1">
      <alignment horizontal="right"/>
    </xf>
    <xf numFmtId="4" fontId="41" fillId="4" borderId="9" xfId="0" applyNumberFormat="1" applyFont="1" applyFill="1" applyBorder="1" applyAlignment="1">
      <alignment horizontal="right"/>
    </xf>
    <xf numFmtId="4" fontId="41" fillId="4" borderId="9" xfId="0" applyNumberFormat="1" applyFont="1" applyFill="1" applyBorder="1"/>
    <xf numFmtId="0" fontId="41" fillId="4" borderId="7" xfId="0" applyFont="1" applyFill="1" applyBorder="1" applyAlignment="1">
      <alignment horizontal="center"/>
    </xf>
    <xf numFmtId="0" fontId="46" fillId="4" borderId="8" xfId="0" applyFont="1" applyFill="1" applyBorder="1"/>
    <xf numFmtId="4" fontId="41" fillId="4" borderId="7" xfId="0" applyNumberFormat="1" applyFont="1" applyFill="1" applyBorder="1" applyAlignment="1">
      <alignment horizontal="right" vertical="center"/>
    </xf>
    <xf numFmtId="0" fontId="41" fillId="4" borderId="11" xfId="0" applyFont="1" applyFill="1" applyBorder="1"/>
    <xf numFmtId="0" fontId="41" fillId="4" borderId="11" xfId="0" applyFont="1" applyFill="1" applyBorder="1" applyAlignment="1">
      <alignment horizontal="left"/>
    </xf>
    <xf numFmtId="0" fontId="41" fillId="4" borderId="7" xfId="0" quotePrefix="1" applyFont="1" applyFill="1" applyBorder="1" applyAlignment="1">
      <alignment horizontal="center" vertical="center"/>
    </xf>
    <xf numFmtId="21" fontId="41" fillId="4" borderId="8" xfId="0" applyNumberFormat="1" applyFont="1" applyFill="1" applyBorder="1"/>
    <xf numFmtId="21" fontId="41" fillId="4" borderId="11" xfId="0" applyNumberFormat="1" applyFont="1" applyFill="1" applyBorder="1"/>
    <xf numFmtId="2" fontId="41" fillId="4" borderId="7" xfId="0" applyNumberFormat="1" applyFont="1" applyFill="1" applyBorder="1"/>
    <xf numFmtId="21" fontId="46" fillId="4" borderId="8" xfId="0" applyNumberFormat="1" applyFont="1" applyFill="1" applyBorder="1"/>
    <xf numFmtId="3" fontId="41" fillId="4" borderId="8" xfId="0" applyNumberFormat="1" applyFont="1" applyFill="1" applyBorder="1" applyAlignment="1">
      <alignment horizontal="right"/>
    </xf>
    <xf numFmtId="0" fontId="41" fillId="4" borderId="2" xfId="0" quotePrefix="1" applyFont="1" applyFill="1" applyBorder="1" applyAlignment="1">
      <alignment horizontal="center" vertical="center"/>
    </xf>
    <xf numFmtId="0" fontId="41" fillId="4" borderId="1" xfId="0" applyFont="1" applyFill="1" applyBorder="1"/>
    <xf numFmtId="0" fontId="40" fillId="4" borderId="3" xfId="0" applyFont="1" applyFill="1" applyBorder="1" applyAlignment="1">
      <alignment horizontal="right"/>
    </xf>
    <xf numFmtId="0" fontId="41" fillId="4" borderId="1" xfId="0" applyNumberFormat="1" applyFont="1" applyFill="1" applyBorder="1" applyAlignment="1">
      <alignment horizontal="right"/>
    </xf>
    <xf numFmtId="0" fontId="41" fillId="4" borderId="3" xfId="0" applyFont="1" applyFill="1" applyBorder="1" applyAlignment="1">
      <alignment horizontal="left"/>
    </xf>
    <xf numFmtId="4" fontId="50" fillId="4" borderId="2" xfId="0" applyNumberFormat="1" applyFont="1" applyFill="1" applyBorder="1" applyAlignment="1">
      <alignment horizontal="right"/>
    </xf>
    <xf numFmtId="4" fontId="41" fillId="4" borderId="2" xfId="0" applyNumberFormat="1" applyFont="1" applyFill="1" applyBorder="1" applyAlignment="1">
      <alignment horizontal="right" vertical="center"/>
    </xf>
    <xf numFmtId="4" fontId="41" fillId="4" borderId="2" xfId="0" applyNumberFormat="1" applyFont="1" applyFill="1" applyBorder="1" applyAlignment="1">
      <alignment horizontal="right"/>
    </xf>
    <xf numFmtId="4" fontId="41" fillId="4" borderId="2" xfId="0" applyNumberFormat="1" applyFont="1" applyFill="1" applyBorder="1"/>
    <xf numFmtId="0" fontId="41" fillId="4" borderId="3" xfId="0" applyFont="1" applyFill="1" applyBorder="1"/>
    <xf numFmtId="0" fontId="41" fillId="4" borderId="16" xfId="0" applyFont="1" applyFill="1" applyBorder="1"/>
    <xf numFmtId="4" fontId="41" fillId="4" borderId="16" xfId="0" applyNumberFormat="1" applyFont="1" applyFill="1" applyBorder="1"/>
    <xf numFmtId="4" fontId="41" fillId="4" borderId="3" xfId="0" applyNumberFormat="1" applyFont="1" applyFill="1" applyBorder="1"/>
    <xf numFmtId="0" fontId="40" fillId="4" borderId="1" xfId="0" applyFont="1" applyFill="1" applyBorder="1"/>
    <xf numFmtId="2" fontId="40" fillId="4" borderId="1" xfId="0" applyNumberFormat="1" applyFont="1" applyFill="1" applyBorder="1" applyAlignment="1">
      <alignment horizontal="right"/>
    </xf>
    <xf numFmtId="4" fontId="40" fillId="4" borderId="2" xfId="0" applyNumberFormat="1" applyFont="1" applyFill="1" applyBorder="1" applyAlignment="1">
      <alignment horizontal="right"/>
    </xf>
    <xf numFmtId="4" fontId="40" fillId="4" borderId="2" xfId="0" applyNumberFormat="1" applyFont="1" applyFill="1" applyBorder="1"/>
    <xf numFmtId="4" fontId="40" fillId="4" borderId="2" xfId="0" applyNumberFormat="1" applyFont="1" applyFill="1" applyBorder="1" applyAlignment="1">
      <alignment vertical="top" wrapText="1"/>
    </xf>
    <xf numFmtId="4" fontId="40" fillId="4" borderId="3" xfId="0" applyNumberFormat="1" applyFont="1" applyFill="1" applyBorder="1"/>
    <xf numFmtId="0" fontId="40" fillId="4" borderId="8" xfId="0" applyFont="1" applyFill="1" applyBorder="1" applyAlignment="1">
      <alignment horizontal="center"/>
    </xf>
    <xf numFmtId="0" fontId="40" fillId="4" borderId="11" xfId="0" applyFont="1" applyFill="1" applyBorder="1"/>
    <xf numFmtId="0" fontId="40" fillId="4" borderId="11" xfId="0" applyFont="1" applyFill="1" applyBorder="1" applyAlignment="1">
      <alignment horizontal="right"/>
    </xf>
    <xf numFmtId="2" fontId="40" fillId="4" borderId="11" xfId="0" applyNumberFormat="1" applyFont="1" applyFill="1" applyBorder="1" applyAlignment="1">
      <alignment horizontal="right"/>
    </xf>
    <xf numFmtId="0" fontId="40" fillId="4" borderId="11" xfId="0" applyFont="1" applyFill="1" applyBorder="1" applyAlignment="1">
      <alignment horizontal="left"/>
    </xf>
    <xf numFmtId="4" fontId="40" fillId="4" borderId="11" xfId="0" applyNumberFormat="1" applyFont="1" applyFill="1" applyBorder="1" applyAlignment="1">
      <alignment horizontal="right"/>
    </xf>
    <xf numFmtId="0" fontId="40" fillId="4" borderId="0" xfId="0" applyFont="1" applyFill="1" applyBorder="1" applyAlignment="1">
      <alignment horizontal="center"/>
    </xf>
    <xf numFmtId="0" fontId="40" fillId="4" borderId="0" xfId="0" applyFont="1" applyFill="1" applyBorder="1"/>
    <xf numFmtId="0" fontId="40" fillId="4" borderId="0" xfId="0" applyFont="1" applyFill="1" applyBorder="1" applyAlignment="1">
      <alignment horizontal="right"/>
    </xf>
    <xf numFmtId="2" fontId="40" fillId="4" borderId="0" xfId="0" applyNumberFormat="1" applyFont="1" applyFill="1" applyBorder="1" applyAlignment="1">
      <alignment horizontal="right"/>
    </xf>
    <xf numFmtId="4" fontId="40" fillId="4" borderId="0" xfId="0" applyNumberFormat="1" applyFont="1" applyFill="1" applyBorder="1" applyAlignment="1">
      <alignment horizontal="right"/>
    </xf>
    <xf numFmtId="4" fontId="40" fillId="4" borderId="0" xfId="0" applyNumberFormat="1" applyFont="1" applyFill="1" applyBorder="1"/>
    <xf numFmtId="0" fontId="41" fillId="4" borderId="0" xfId="0" applyFont="1" applyFill="1"/>
    <xf numFmtId="4" fontId="41" fillId="4" borderId="0" xfId="0" applyNumberFormat="1" applyFont="1" applyFill="1"/>
    <xf numFmtId="0" fontId="40" fillId="4" borderId="4" xfId="0" applyFont="1" applyFill="1" applyBorder="1" applyAlignment="1"/>
    <xf numFmtId="49" fontId="40" fillId="4" borderId="4" xfId="0" applyNumberFormat="1" applyFont="1" applyFill="1" applyBorder="1" applyAlignment="1"/>
    <xf numFmtId="4" fontId="41" fillId="4" borderId="11" xfId="0" applyNumberFormat="1" applyFont="1" applyFill="1" applyBorder="1"/>
    <xf numFmtId="2" fontId="41" fillId="4" borderId="7" xfId="0" quotePrefix="1" applyNumberFormat="1" applyFont="1" applyFill="1" applyBorder="1" applyAlignment="1">
      <alignment horizontal="center" vertical="center"/>
    </xf>
    <xf numFmtId="2" fontId="41" fillId="4" borderId="9" xfId="0" applyNumberFormat="1" applyFont="1" applyFill="1" applyBorder="1"/>
    <xf numFmtId="0" fontId="40" fillId="4" borderId="9" xfId="0" applyFont="1" applyFill="1" applyBorder="1" applyAlignment="1">
      <alignment horizontal="right"/>
    </xf>
    <xf numFmtId="4" fontId="50" fillId="4" borderId="7" xfId="0" applyNumberFormat="1" applyFont="1" applyFill="1" applyBorder="1" applyAlignment="1">
      <alignment horizontal="right"/>
    </xf>
    <xf numFmtId="4" fontId="41" fillId="4" borderId="8" xfId="0" applyNumberFormat="1" applyFont="1" applyFill="1" applyBorder="1"/>
    <xf numFmtId="2" fontId="41" fillId="4" borderId="8" xfId="0" quotePrefix="1" applyNumberFormat="1" applyFont="1" applyFill="1" applyBorder="1" applyAlignment="1">
      <alignment horizontal="center" vertical="center"/>
    </xf>
    <xf numFmtId="0" fontId="41" fillId="4" borderId="8" xfId="0" quotePrefix="1" applyFont="1" applyFill="1" applyBorder="1" applyAlignment="1">
      <alignment horizontal="center" vertical="center"/>
    </xf>
    <xf numFmtId="0" fontId="41" fillId="4" borderId="11" xfId="0" applyNumberFormat="1" applyFont="1" applyFill="1" applyBorder="1" applyAlignment="1">
      <alignment horizontal="right"/>
    </xf>
    <xf numFmtId="0" fontId="49" fillId="4" borderId="11" xfId="0" applyFont="1" applyFill="1" applyBorder="1"/>
    <xf numFmtId="0" fontId="41" fillId="4" borderId="8" xfId="0" applyFont="1" applyFill="1" applyBorder="1" applyAlignment="1">
      <alignment horizontal="left"/>
    </xf>
    <xf numFmtId="4" fontId="41" fillId="4" borderId="8" xfId="0" applyNumberFormat="1" applyFont="1" applyFill="1" applyBorder="1" applyAlignment="1">
      <alignment horizontal="right"/>
    </xf>
    <xf numFmtId="2" fontId="41" fillId="4" borderId="7" xfId="0" applyNumberFormat="1" applyFont="1" applyFill="1" applyBorder="1" applyAlignment="1">
      <alignment horizontal="center" vertical="center"/>
    </xf>
    <xf numFmtId="2" fontId="41" fillId="4" borderId="8" xfId="0" applyNumberFormat="1" applyFont="1" applyFill="1" applyBorder="1" applyAlignment="1"/>
    <xf numFmtId="2" fontId="41" fillId="4" borderId="8" xfId="0" applyNumberFormat="1" applyFont="1" applyFill="1" applyBorder="1"/>
    <xf numFmtId="4" fontId="41" fillId="4" borderId="8" xfId="0" applyNumberFormat="1" applyFont="1" applyFill="1" applyBorder="1" applyAlignment="1"/>
    <xf numFmtId="192" fontId="41" fillId="4" borderId="7" xfId="0" quotePrefix="1" applyNumberFormat="1" applyFont="1" applyFill="1" applyBorder="1" applyAlignment="1">
      <alignment horizontal="center" vertical="center"/>
    </xf>
    <xf numFmtId="189" fontId="41" fillId="4" borderId="7" xfId="1" applyFont="1" applyFill="1" applyBorder="1" applyAlignment="1">
      <alignment horizontal="right"/>
    </xf>
    <xf numFmtId="0" fontId="40" fillId="4" borderId="8" xfId="0" applyFont="1" applyFill="1" applyBorder="1" applyAlignment="1">
      <alignment horizontal="left"/>
    </xf>
    <xf numFmtId="189" fontId="41" fillId="4" borderId="8" xfId="1" applyFont="1" applyFill="1" applyBorder="1" applyAlignment="1">
      <alignment horizontal="right"/>
    </xf>
    <xf numFmtId="0" fontId="51" fillId="4" borderId="8" xfId="0" applyFont="1" applyFill="1" applyBorder="1" applyAlignment="1"/>
    <xf numFmtId="0" fontId="41" fillId="4" borderId="9" xfId="0" applyFont="1" applyFill="1" applyBorder="1" applyAlignment="1">
      <alignment wrapText="1"/>
    </xf>
    <xf numFmtId="0" fontId="41" fillId="4" borderId="11" xfId="0" applyNumberFormat="1" applyFont="1" applyFill="1" applyBorder="1" applyAlignment="1">
      <alignment horizontal="right" vertical="top"/>
    </xf>
    <xf numFmtId="0" fontId="41" fillId="4" borderId="11" xfId="0" applyFont="1" applyFill="1" applyBorder="1" applyAlignment="1">
      <alignment horizontal="left" vertical="top"/>
    </xf>
    <xf numFmtId="4" fontId="41" fillId="4" borderId="7" xfId="0" applyNumberFormat="1" applyFont="1" applyFill="1" applyBorder="1" applyAlignment="1">
      <alignment horizontal="right" vertical="top"/>
    </xf>
    <xf numFmtId="4" fontId="41" fillId="4" borderId="7" xfId="0" applyNumberFormat="1" applyFont="1" applyFill="1" applyBorder="1" applyAlignment="1">
      <alignment vertical="top"/>
    </xf>
    <xf numFmtId="0" fontId="40" fillId="4" borderId="7" xfId="0" applyFont="1" applyFill="1" applyBorder="1" applyAlignment="1">
      <alignment horizontal="center"/>
    </xf>
    <xf numFmtId="2" fontId="40" fillId="4" borderId="8" xfId="0" applyNumberFormat="1" applyFont="1" applyFill="1" applyBorder="1" applyAlignment="1">
      <alignment horizontal="right"/>
    </xf>
    <xf numFmtId="0" fontId="40" fillId="4" borderId="9" xfId="0" applyFont="1" applyFill="1" applyBorder="1" applyAlignment="1">
      <alignment horizontal="left"/>
    </xf>
    <xf numFmtId="4" fontId="40" fillId="4" borderId="7" xfId="0" applyNumberFormat="1" applyFont="1" applyFill="1" applyBorder="1" applyAlignment="1">
      <alignment horizontal="right"/>
    </xf>
    <xf numFmtId="4" fontId="40" fillId="4" borderId="7" xfId="0" applyNumberFormat="1" applyFont="1" applyFill="1" applyBorder="1" applyAlignment="1">
      <alignment vertical="top" wrapText="1"/>
    </xf>
    <xf numFmtId="4" fontId="40" fillId="4" borderId="7" xfId="0" applyNumberFormat="1" applyFont="1" applyFill="1" applyBorder="1"/>
    <xf numFmtId="4" fontId="40" fillId="4" borderId="9" xfId="0" applyNumberFormat="1" applyFont="1" applyFill="1" applyBorder="1"/>
    <xf numFmtId="0" fontId="40" fillId="4" borderId="9" xfId="0" applyFont="1" applyFill="1" applyBorder="1" applyAlignment="1">
      <alignment horizontal="center"/>
    </xf>
    <xf numFmtId="0" fontId="40" fillId="4" borderId="3" xfId="0" applyFont="1" applyFill="1" applyBorder="1" applyAlignment="1">
      <alignment horizontal="center"/>
    </xf>
    <xf numFmtId="49" fontId="47" fillId="4" borderId="4" xfId="0" applyNumberFormat="1" applyFont="1" applyFill="1" applyBorder="1" applyAlignment="1"/>
    <xf numFmtId="0" fontId="41" fillId="4" borderId="19" xfId="0" applyFont="1" applyFill="1" applyBorder="1"/>
    <xf numFmtId="191" fontId="40" fillId="4" borderId="4" xfId="0" applyNumberFormat="1" applyFont="1" applyFill="1" applyBorder="1" applyAlignment="1">
      <alignment horizontal="center"/>
    </xf>
    <xf numFmtId="191" fontId="40" fillId="4" borderId="4" xfId="0" applyNumberFormat="1" applyFont="1" applyFill="1" applyBorder="1" applyAlignment="1">
      <alignment horizontal="left"/>
    </xf>
    <xf numFmtId="0" fontId="40" fillId="4" borderId="4" xfId="0" applyFont="1" applyFill="1" applyBorder="1" applyAlignment="1">
      <alignment horizontal="center"/>
    </xf>
    <xf numFmtId="0" fontId="40" fillId="4" borderId="33" xfId="0" applyFont="1" applyFill="1" applyBorder="1" applyAlignment="1"/>
    <xf numFmtId="0" fontId="41" fillId="4" borderId="4" xfId="0" applyFont="1" applyFill="1" applyBorder="1" applyAlignment="1"/>
    <xf numFmtId="4" fontId="40" fillId="4" borderId="5" xfId="0" applyNumberFormat="1" applyFont="1" applyFill="1" applyBorder="1" applyAlignment="1">
      <alignment vertical="top" wrapText="1"/>
    </xf>
    <xf numFmtId="0" fontId="40" fillId="4" borderId="2" xfId="0" applyFont="1" applyFill="1" applyBorder="1"/>
    <xf numFmtId="1" fontId="41" fillId="4" borderId="8" xfId="0" applyNumberFormat="1" applyFont="1" applyFill="1" applyBorder="1" applyAlignment="1">
      <alignment horizontal="right"/>
    </xf>
    <xf numFmtId="191" fontId="41" fillId="4" borderId="7" xfId="0" applyNumberFormat="1" applyFont="1" applyFill="1" applyBorder="1" applyAlignment="1">
      <alignment horizontal="right"/>
    </xf>
    <xf numFmtId="0" fontId="41" fillId="4" borderId="7" xfId="0" applyFont="1" applyFill="1" applyBorder="1"/>
    <xf numFmtId="0" fontId="41" fillId="0" borderId="0" xfId="0" applyFont="1" applyAlignment="1">
      <alignment horizontal="centerContinuous"/>
    </xf>
    <xf numFmtId="0" fontId="41" fillId="0" borderId="0" xfId="0" applyFont="1" applyBorder="1" applyAlignment="1">
      <alignment horizontal="left"/>
    </xf>
    <xf numFmtId="0" fontId="41" fillId="0" borderId="0" xfId="0" applyFont="1" applyBorder="1" applyAlignment="1">
      <alignment horizontal="center"/>
    </xf>
    <xf numFmtId="200" fontId="41" fillId="0" borderId="0" xfId="1" applyNumberFormat="1" applyFont="1" applyBorder="1"/>
    <xf numFmtId="200" fontId="41" fillId="0" borderId="0" xfId="1" applyNumberFormat="1" applyFont="1" applyBorder="1" applyAlignment="1">
      <alignment horizontal="center"/>
    </xf>
    <xf numFmtId="200" fontId="41" fillId="0" borderId="0" xfId="1" applyNumberFormat="1" applyFont="1" applyBorder="1" applyAlignment="1">
      <alignment horizontal="right"/>
    </xf>
    <xf numFmtId="0" fontId="41" fillId="0" borderId="0" xfId="0" applyFont="1" applyBorder="1"/>
    <xf numFmtId="200" fontId="41" fillId="0" borderId="0" xfId="1" applyNumberFormat="1" applyFont="1" applyBorder="1" applyAlignment="1">
      <alignment horizontal="left"/>
    </xf>
    <xf numFmtId="0" fontId="41" fillId="0" borderId="13" xfId="0" applyFont="1" applyBorder="1" applyAlignment="1">
      <alignment horizontal="center"/>
    </xf>
    <xf numFmtId="0" fontId="53" fillId="0" borderId="13" xfId="1" applyNumberFormat="1" applyFont="1" applyBorder="1"/>
    <xf numFmtId="200" fontId="41" fillId="0" borderId="4" xfId="1" applyNumberFormat="1" applyFont="1" applyBorder="1" applyAlignment="1">
      <alignment horizontal="centerContinuous"/>
    </xf>
    <xf numFmtId="0" fontId="41" fillId="4" borderId="33" xfId="0" applyFont="1" applyFill="1" applyBorder="1" applyAlignment="1"/>
    <xf numFmtId="49" fontId="41" fillId="4" borderId="4" xfId="0" applyNumberFormat="1" applyFont="1" applyFill="1" applyBorder="1" applyAlignment="1"/>
    <xf numFmtId="2" fontId="41" fillId="4" borderId="4" xfId="0" applyNumberFormat="1" applyFont="1" applyFill="1" applyBorder="1" applyAlignment="1"/>
    <xf numFmtId="0" fontId="41" fillId="4" borderId="4" xfId="0" applyFont="1" applyFill="1" applyBorder="1" applyAlignment="1">
      <alignment horizontal="centerContinuous"/>
    </xf>
    <xf numFmtId="191" fontId="41" fillId="4" borderId="4" xfId="0" applyNumberFormat="1" applyFont="1" applyFill="1" applyBorder="1" applyAlignment="1"/>
    <xf numFmtId="3" fontId="48" fillId="4" borderId="4" xfId="0" applyNumberFormat="1" applyFont="1" applyFill="1" applyBorder="1" applyAlignment="1"/>
    <xf numFmtId="0" fontId="43" fillId="4" borderId="0" xfId="0" applyFont="1" applyFill="1"/>
    <xf numFmtId="2" fontId="47" fillId="4" borderId="0" xfId="0" applyNumberFormat="1" applyFont="1" applyFill="1" applyBorder="1" applyAlignment="1"/>
    <xf numFmtId="0" fontId="43" fillId="4" borderId="0" xfId="0" applyFont="1" applyFill="1" applyAlignment="1"/>
    <xf numFmtId="0" fontId="41" fillId="4" borderId="0" xfId="0" applyFont="1" applyFill="1" applyBorder="1" applyAlignment="1"/>
    <xf numFmtId="2" fontId="41" fillId="4" borderId="4" xfId="0" applyNumberFormat="1" applyFont="1" applyFill="1" applyBorder="1" applyAlignment="1">
      <alignment horizontal="centerContinuous"/>
    </xf>
    <xf numFmtId="191" fontId="41" fillId="4" borderId="4" xfId="0" applyNumberFormat="1" applyFont="1" applyFill="1" applyBorder="1" applyAlignment="1">
      <alignment horizontal="centerContinuous"/>
    </xf>
    <xf numFmtId="191" fontId="40" fillId="4" borderId="33" xfId="0" applyNumberFormat="1" applyFont="1" applyFill="1" applyBorder="1" applyAlignment="1"/>
    <xf numFmtId="3" fontId="41" fillId="4" borderId="4" xfId="0" applyNumberFormat="1" applyFont="1" applyFill="1" applyBorder="1" applyAlignment="1"/>
    <xf numFmtId="49" fontId="40" fillId="4" borderId="33" xfId="0" applyNumberFormat="1" applyFont="1" applyFill="1" applyBorder="1" applyAlignment="1">
      <alignment horizontal="center"/>
    </xf>
    <xf numFmtId="0" fontId="40" fillId="4" borderId="0" xfId="0" applyFont="1" applyFill="1"/>
    <xf numFmtId="191" fontId="40" fillId="4" borderId="2" xfId="0" applyNumberFormat="1" applyFont="1" applyFill="1" applyBorder="1" applyAlignment="1">
      <alignment horizontal="center"/>
    </xf>
    <xf numFmtId="0" fontId="41" fillId="4" borderId="7" xfId="0" applyNumberFormat="1" applyFont="1" applyFill="1" applyBorder="1" applyAlignment="1">
      <alignment horizontal="center"/>
    </xf>
    <xf numFmtId="0" fontId="53" fillId="4" borderId="11" xfId="0" applyFont="1" applyFill="1" applyBorder="1"/>
    <xf numFmtId="191" fontId="41" fillId="4" borderId="7" xfId="0" applyNumberFormat="1" applyFont="1" applyFill="1" applyBorder="1"/>
    <xf numFmtId="2" fontId="41" fillId="4" borderId="7" xfId="0" applyNumberFormat="1" applyFont="1" applyFill="1" applyBorder="1" applyAlignment="1">
      <alignment horizontal="center"/>
    </xf>
    <xf numFmtId="0" fontId="40" fillId="4" borderId="8" xfId="0" applyNumberFormat="1" applyFont="1" applyFill="1" applyBorder="1" applyAlignment="1">
      <alignment horizontal="right"/>
    </xf>
    <xf numFmtId="191" fontId="40" fillId="4" borderId="7" xfId="0" applyNumberFormat="1" applyFont="1" applyFill="1" applyBorder="1" applyAlignment="1">
      <alignment horizontal="right"/>
    </xf>
    <xf numFmtId="191" fontId="40" fillId="4" borderId="7" xfId="0" applyNumberFormat="1" applyFont="1" applyFill="1" applyBorder="1"/>
    <xf numFmtId="3" fontId="41" fillId="4" borderId="7" xfId="0" applyNumberFormat="1" applyFont="1" applyFill="1" applyBorder="1"/>
    <xf numFmtId="192" fontId="41" fillId="4" borderId="7" xfId="0" applyNumberFormat="1" applyFont="1" applyFill="1" applyBorder="1" applyAlignment="1">
      <alignment horizontal="center"/>
    </xf>
    <xf numFmtId="191" fontId="41" fillId="4" borderId="9" xfId="0" applyNumberFormat="1" applyFont="1" applyFill="1" applyBorder="1" applyAlignment="1">
      <alignment horizontal="right"/>
    </xf>
    <xf numFmtId="0" fontId="40" fillId="4" borderId="7" xfId="0" applyNumberFormat="1" applyFont="1" applyFill="1" applyBorder="1" applyAlignment="1">
      <alignment horizontal="center"/>
    </xf>
    <xf numFmtId="0" fontId="40" fillId="4" borderId="11" xfId="0" applyNumberFormat="1" applyFont="1" applyFill="1" applyBorder="1" applyAlignment="1">
      <alignment horizontal="right"/>
    </xf>
    <xf numFmtId="0" fontId="40" fillId="4" borderId="9" xfId="0" applyFont="1" applyFill="1" applyBorder="1"/>
    <xf numFmtId="191" fontId="40" fillId="4" borderId="9" xfId="0" applyNumberFormat="1" applyFont="1" applyFill="1" applyBorder="1" applyAlignment="1">
      <alignment horizontal="right"/>
    </xf>
    <xf numFmtId="4" fontId="40" fillId="4" borderId="9" xfId="0" applyNumberFormat="1" applyFont="1" applyFill="1" applyBorder="1" applyAlignment="1">
      <alignment horizontal="right"/>
    </xf>
    <xf numFmtId="0" fontId="40" fillId="4" borderId="7" xfId="0" applyFont="1" applyFill="1" applyBorder="1"/>
    <xf numFmtId="2" fontId="40" fillId="4" borderId="11" xfId="0" applyNumberFormat="1" applyFont="1" applyFill="1" applyBorder="1"/>
    <xf numFmtId="191" fontId="40" fillId="4" borderId="9" xfId="0" applyNumberFormat="1" applyFont="1" applyFill="1" applyBorder="1"/>
    <xf numFmtId="0" fontId="40" fillId="4" borderId="0" xfId="0" applyFont="1" applyFill="1" applyAlignment="1">
      <alignment horizontal="right"/>
    </xf>
    <xf numFmtId="0" fontId="40" fillId="4" borderId="0" xfId="0" applyFont="1" applyFill="1" applyAlignment="1"/>
    <xf numFmtId="0" fontId="40" fillId="4" borderId="0" xfId="0" applyFont="1" applyFill="1" applyBorder="1" applyAlignment="1"/>
    <xf numFmtId="0" fontId="41" fillId="4" borderId="19" xfId="0" applyFont="1" applyFill="1" applyBorder="1" applyAlignment="1"/>
    <xf numFmtId="0" fontId="41" fillId="4" borderId="18" xfId="0" applyNumberFormat="1" applyFont="1" applyFill="1" applyBorder="1" applyAlignment="1"/>
    <xf numFmtId="4" fontId="41" fillId="4" borderId="17" xfId="0" applyNumberFormat="1" applyFont="1" applyFill="1" applyBorder="1" applyAlignment="1"/>
    <xf numFmtId="0" fontId="41" fillId="4" borderId="2" xfId="0" applyFont="1" applyFill="1" applyBorder="1" applyAlignment="1">
      <alignment horizontal="center"/>
    </xf>
    <xf numFmtId="0" fontId="40" fillId="4" borderId="16" xfId="0" applyFont="1" applyFill="1" applyBorder="1" applyAlignment="1">
      <alignment horizontal="right"/>
    </xf>
    <xf numFmtId="0" fontId="41" fillId="4" borderId="1" xfId="0" applyNumberFormat="1" applyFont="1" applyFill="1" applyBorder="1"/>
    <xf numFmtId="191" fontId="41" fillId="4" borderId="2" xfId="0" applyNumberFormat="1" applyFont="1" applyFill="1" applyBorder="1" applyAlignment="1">
      <alignment horizontal="right"/>
    </xf>
    <xf numFmtId="0" fontId="48" fillId="4" borderId="4" xfId="0" applyFont="1" applyFill="1" applyBorder="1" applyAlignment="1">
      <alignment horizontal="centerContinuous"/>
    </xf>
    <xf numFmtId="0" fontId="41" fillId="4" borderId="8" xfId="0" applyNumberFormat="1" applyFont="1" applyFill="1" applyBorder="1"/>
    <xf numFmtId="0" fontId="41" fillId="4" borderId="9" xfId="0" applyFont="1" applyFill="1" applyBorder="1" applyAlignment="1"/>
    <xf numFmtId="0" fontId="41" fillId="4" borderId="11" xfId="0" applyFont="1" applyFill="1" applyBorder="1" applyAlignment="1">
      <alignment horizontal="fill" vertical="center"/>
    </xf>
    <xf numFmtId="0" fontId="41" fillId="4" borderId="8" xfId="0" applyNumberFormat="1" applyFont="1" applyFill="1" applyBorder="1" applyAlignment="1"/>
    <xf numFmtId="4" fontId="41" fillId="4" borderId="7" xfId="0" applyNumberFormat="1" applyFont="1" applyFill="1" applyBorder="1" applyAlignment="1"/>
    <xf numFmtId="191" fontId="41" fillId="4" borderId="7" xfId="0" applyNumberFormat="1" applyFont="1" applyFill="1" applyBorder="1" applyAlignment="1"/>
    <xf numFmtId="49" fontId="41" fillId="4" borderId="7" xfId="0" applyNumberFormat="1" applyFont="1" applyFill="1" applyBorder="1" applyAlignment="1">
      <alignment horizontal="center"/>
    </xf>
    <xf numFmtId="49" fontId="41" fillId="4" borderId="9" xfId="0" applyNumberFormat="1" applyFont="1" applyFill="1" applyBorder="1" applyAlignment="1">
      <alignment horizontal="left"/>
    </xf>
    <xf numFmtId="4" fontId="40" fillId="4" borderId="0" xfId="0" applyNumberFormat="1" applyFont="1" applyFill="1" applyBorder="1" applyAlignment="1">
      <alignment vertical="top" wrapText="1"/>
    </xf>
    <xf numFmtId="1" fontId="41" fillId="4" borderId="8" xfId="0" applyNumberFormat="1" applyFont="1" applyFill="1" applyBorder="1" applyAlignment="1">
      <alignment horizontal="center"/>
    </xf>
    <xf numFmtId="1" fontId="41" fillId="4" borderId="11" xfId="0" applyNumberFormat="1" applyFont="1" applyFill="1" applyBorder="1" applyAlignment="1">
      <alignment horizontal="center"/>
    </xf>
    <xf numFmtId="0" fontId="40" fillId="4" borderId="16" xfId="0" applyFont="1" applyFill="1" applyBorder="1"/>
    <xf numFmtId="189" fontId="40" fillId="4" borderId="7" xfId="1" applyFont="1" applyFill="1" applyBorder="1" applyAlignment="1"/>
    <xf numFmtId="4" fontId="41" fillId="4" borderId="7" xfId="0" applyNumberFormat="1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4" fontId="41" fillId="4" borderId="7" xfId="0" applyNumberFormat="1" applyFont="1" applyFill="1" applyBorder="1" applyAlignment="1">
      <alignment vertical="top" wrapText="1"/>
    </xf>
    <xf numFmtId="0" fontId="40" fillId="4" borderId="4" xfId="0" applyFont="1" applyFill="1" applyBorder="1"/>
    <xf numFmtId="0" fontId="42" fillId="4" borderId="4" xfId="0" applyFont="1" applyFill="1" applyBorder="1"/>
    <xf numFmtId="0" fontId="40" fillId="4" borderId="11" xfId="0" applyFont="1" applyFill="1" applyBorder="1" applyAlignment="1">
      <alignment horizontal="centerContinuous"/>
    </xf>
    <xf numFmtId="189" fontId="40" fillId="4" borderId="7" xfId="1" applyFont="1" applyFill="1" applyBorder="1"/>
    <xf numFmtId="0" fontId="40" fillId="4" borderId="11" xfId="0" applyFont="1" applyFill="1" applyBorder="1" applyAlignment="1"/>
    <xf numFmtId="0" fontId="41" fillId="4" borderId="17" xfId="0" applyFont="1" applyFill="1" applyBorder="1" applyAlignment="1"/>
    <xf numFmtId="0" fontId="41" fillId="4" borderId="18" xfId="0" applyFont="1" applyFill="1" applyBorder="1" applyAlignment="1"/>
    <xf numFmtId="189" fontId="41" fillId="4" borderId="17" xfId="1" applyFont="1" applyFill="1" applyBorder="1" applyAlignment="1"/>
    <xf numFmtId="4" fontId="41" fillId="4" borderId="17" xfId="0" applyNumberFormat="1" applyFont="1" applyFill="1" applyBorder="1" applyAlignment="1">
      <alignment vertical="top" wrapText="1"/>
    </xf>
    <xf numFmtId="4" fontId="41" fillId="4" borderId="19" xfId="0" applyNumberFormat="1" applyFont="1" applyFill="1" applyBorder="1" applyAlignment="1"/>
    <xf numFmtId="21" fontId="41" fillId="4" borderId="0" xfId="0" applyNumberFormat="1" applyFont="1" applyFill="1" applyBorder="1" applyAlignment="1"/>
    <xf numFmtId="4" fontId="41" fillId="4" borderId="0" xfId="0" applyNumberFormat="1" applyFont="1" applyFill="1" applyBorder="1" applyAlignment="1"/>
    <xf numFmtId="0" fontId="41" fillId="4" borderId="5" xfId="0" applyFont="1" applyFill="1" applyBorder="1" applyAlignment="1"/>
    <xf numFmtId="4" fontId="40" fillId="4" borderId="5" xfId="0" applyNumberFormat="1" applyFont="1" applyFill="1" applyBorder="1" applyAlignment="1"/>
    <xf numFmtId="4" fontId="40" fillId="4" borderId="6" xfId="0" applyNumberFormat="1" applyFont="1" applyFill="1" applyBorder="1" applyAlignment="1"/>
    <xf numFmtId="0" fontId="41" fillId="4" borderId="2" xfId="0" applyFont="1" applyFill="1" applyBorder="1" applyAlignment="1"/>
    <xf numFmtId="0" fontId="40" fillId="4" borderId="16" xfId="0" applyFont="1" applyFill="1" applyBorder="1" applyAlignment="1"/>
    <xf numFmtId="0" fontId="40" fillId="4" borderId="3" xfId="0" applyFont="1" applyFill="1" applyBorder="1" applyAlignment="1"/>
    <xf numFmtId="2" fontId="40" fillId="4" borderId="1" xfId="0" applyNumberFormat="1" applyFont="1" applyFill="1" applyBorder="1" applyAlignment="1"/>
    <xf numFmtId="4" fontId="40" fillId="4" borderId="2" xfId="0" applyNumberFormat="1" applyFont="1" applyFill="1" applyBorder="1" applyAlignment="1"/>
    <xf numFmtId="0" fontId="41" fillId="4" borderId="8" xfId="0" applyFont="1" applyFill="1" applyBorder="1" applyAlignment="1"/>
    <xf numFmtId="0" fontId="40" fillId="4" borderId="9" xfId="0" applyFont="1" applyFill="1" applyBorder="1" applyAlignment="1"/>
    <xf numFmtId="189" fontId="41" fillId="4" borderId="7" xfId="1" applyFont="1" applyFill="1" applyBorder="1" applyAlignment="1"/>
    <xf numFmtId="4" fontId="41" fillId="4" borderId="9" xfId="0" applyNumberFormat="1" applyFont="1" applyFill="1" applyBorder="1" applyAlignment="1"/>
    <xf numFmtId="21" fontId="46" fillId="4" borderId="11" xfId="0" applyNumberFormat="1" applyFont="1" applyFill="1" applyBorder="1" applyAlignment="1"/>
    <xf numFmtId="0" fontId="41" fillId="4" borderId="11" xfId="0" applyFont="1" applyFill="1" applyBorder="1" applyAlignment="1"/>
    <xf numFmtId="4" fontId="41" fillId="4" borderId="11" xfId="0" applyNumberFormat="1" applyFont="1" applyFill="1" applyBorder="1" applyAlignment="1"/>
    <xf numFmtId="0" fontId="41" fillId="4" borderId="7" xfId="0" applyFont="1" applyFill="1" applyBorder="1" applyAlignment="1"/>
    <xf numFmtId="0" fontId="40" fillId="4" borderId="8" xfId="0" applyFont="1" applyFill="1" applyBorder="1" applyAlignment="1"/>
    <xf numFmtId="2" fontId="40" fillId="4" borderId="8" xfId="0" applyNumberFormat="1" applyFont="1" applyFill="1" applyBorder="1" applyAlignment="1"/>
    <xf numFmtId="4" fontId="40" fillId="4" borderId="7" xfId="0" applyNumberFormat="1" applyFont="1" applyFill="1" applyBorder="1" applyAlignment="1"/>
    <xf numFmtId="4" fontId="40" fillId="4" borderId="9" xfId="0" applyNumberFormat="1" applyFont="1" applyFill="1" applyBorder="1" applyAlignment="1"/>
    <xf numFmtId="0" fontId="40" fillId="4" borderId="1" xfId="0" applyFont="1" applyFill="1" applyBorder="1" applyAlignment="1">
      <alignment horizontal="center"/>
    </xf>
    <xf numFmtId="189" fontId="40" fillId="4" borderId="2" xfId="1" applyFont="1" applyFill="1" applyBorder="1" applyAlignment="1">
      <alignment horizontal="right"/>
    </xf>
    <xf numFmtId="2" fontId="40" fillId="4" borderId="8" xfId="0" applyNumberFormat="1" applyFont="1" applyFill="1" applyBorder="1" applyAlignment="1">
      <alignment horizontal="centerContinuous"/>
    </xf>
    <xf numFmtId="0" fontId="40" fillId="4" borderId="9" xfId="0" applyFont="1" applyFill="1" applyBorder="1" applyAlignment="1">
      <alignment horizontal="centerContinuous"/>
    </xf>
    <xf numFmtId="191" fontId="44" fillId="4" borderId="7" xfId="0" applyNumberFormat="1" applyFont="1" applyFill="1" applyBorder="1" applyAlignment="1">
      <alignment horizontal="center"/>
    </xf>
    <xf numFmtId="3" fontId="40" fillId="4" borderId="7" xfId="0" applyNumberFormat="1" applyFont="1" applyFill="1" applyBorder="1" applyAlignment="1">
      <alignment horizontal="center"/>
    </xf>
    <xf numFmtId="4" fontId="40" fillId="4" borderId="7" xfId="0" applyNumberFormat="1" applyFont="1" applyFill="1" applyBorder="1" applyAlignment="1">
      <alignment horizontal="center"/>
    </xf>
    <xf numFmtId="0" fontId="51" fillId="4" borderId="9" xfId="0" applyFont="1" applyFill="1" applyBorder="1" applyAlignment="1">
      <alignment horizontal="left"/>
    </xf>
    <xf numFmtId="49" fontId="41" fillId="4" borderId="8" xfId="0" applyNumberFormat="1" applyFont="1" applyFill="1" applyBorder="1"/>
    <xf numFmtId="189" fontId="41" fillId="4" borderId="9" xfId="1" applyFont="1" applyFill="1" applyBorder="1" applyAlignment="1">
      <alignment horizontal="right"/>
    </xf>
    <xf numFmtId="0" fontId="40" fillId="4" borderId="8" xfId="0" applyFont="1" applyFill="1" applyBorder="1" applyAlignment="1">
      <alignment horizontal="right"/>
    </xf>
    <xf numFmtId="4" fontId="41" fillId="4" borderId="7" xfId="1" applyNumberFormat="1" applyFont="1" applyFill="1" applyBorder="1" applyAlignment="1">
      <alignment horizontal="right"/>
    </xf>
    <xf numFmtId="0" fontId="41" fillId="4" borderId="7" xfId="0" quotePrefix="1" applyFont="1" applyFill="1" applyBorder="1" applyAlignment="1">
      <alignment horizontal="center"/>
    </xf>
    <xf numFmtId="0" fontId="41" fillId="0" borderId="17" xfId="0" applyFont="1" applyBorder="1"/>
    <xf numFmtId="49" fontId="52" fillId="0" borderId="4" xfId="7" applyNumberFormat="1" applyFont="1" applyFill="1" applyBorder="1" applyAlignment="1">
      <alignment horizontal="left"/>
    </xf>
    <xf numFmtId="2" fontId="40" fillId="4" borderId="4" xfId="0" applyNumberFormat="1" applyFont="1" applyFill="1" applyBorder="1" applyAlignment="1">
      <alignment horizontal="centerContinuous"/>
    </xf>
    <xf numFmtId="0" fontId="40" fillId="4" borderId="3" xfId="0" applyFont="1" applyFill="1" applyBorder="1"/>
    <xf numFmtId="0" fontId="49" fillId="4" borderId="8" xfId="0" applyFont="1" applyFill="1" applyBorder="1" applyAlignment="1">
      <alignment horizontal="left"/>
    </xf>
    <xf numFmtId="4" fontId="41" fillId="4" borderId="11" xfId="0" applyNumberFormat="1" applyFont="1" applyFill="1" applyBorder="1" applyAlignment="1">
      <alignment horizontal="right"/>
    </xf>
    <xf numFmtId="4" fontId="41" fillId="4" borderId="9" xfId="0" applyNumberFormat="1" applyFont="1" applyFill="1" applyBorder="1" applyAlignment="1">
      <alignment horizontal="left"/>
    </xf>
    <xf numFmtId="189" fontId="41" fillId="4" borderId="7" xfId="1" applyFont="1" applyFill="1" applyBorder="1"/>
    <xf numFmtId="189" fontId="41" fillId="4" borderId="9" xfId="1" applyFont="1" applyFill="1" applyBorder="1"/>
    <xf numFmtId="4" fontId="41" fillId="4" borderId="9" xfId="1" applyNumberFormat="1" applyFont="1" applyFill="1" applyBorder="1"/>
    <xf numFmtId="0" fontId="53" fillId="4" borderId="8" xfId="0" applyFont="1" applyFill="1" applyBorder="1" applyAlignment="1">
      <alignment horizontal="left"/>
    </xf>
    <xf numFmtId="0" fontId="49" fillId="4" borderId="8" xfId="0" applyFont="1" applyFill="1" applyBorder="1" applyAlignment="1"/>
    <xf numFmtId="0" fontId="53" fillId="4" borderId="8" xfId="0" applyFont="1" applyFill="1" applyBorder="1" applyAlignment="1"/>
    <xf numFmtId="0" fontId="49" fillId="4" borderId="8" xfId="0" applyFont="1" applyFill="1" applyBorder="1"/>
    <xf numFmtId="189" fontId="41" fillId="4" borderId="7" xfId="1" applyFont="1" applyFill="1" applyBorder="1" applyAlignment="1">
      <alignment horizontal="center"/>
    </xf>
    <xf numFmtId="201" fontId="41" fillId="4" borderId="9" xfId="1" applyNumberFormat="1" applyFont="1" applyFill="1" applyBorder="1"/>
    <xf numFmtId="0" fontId="53" fillId="4" borderId="8" xfId="0" applyFont="1" applyFill="1" applyBorder="1"/>
    <xf numFmtId="189" fontId="41" fillId="4" borderId="8" xfId="1" applyFont="1" applyFill="1" applyBorder="1"/>
    <xf numFmtId="189" fontId="40" fillId="4" borderId="7" xfId="1" applyFont="1" applyFill="1" applyBorder="1" applyAlignment="1">
      <alignment horizontal="center"/>
    </xf>
    <xf numFmtId="189" fontId="40" fillId="4" borderId="9" xfId="1" applyFont="1" applyFill="1" applyBorder="1" applyAlignment="1">
      <alignment horizontal="center"/>
    </xf>
    <xf numFmtId="0" fontId="40" fillId="4" borderId="0" xfId="0" applyFont="1" applyFill="1" applyBorder="1" applyAlignment="1">
      <alignment horizontal="left"/>
    </xf>
    <xf numFmtId="0" fontId="31" fillId="0" borderId="0" xfId="7" applyFont="1"/>
    <xf numFmtId="0" fontId="43" fillId="0" borderId="0" xfId="7" applyFont="1"/>
    <xf numFmtId="0" fontId="43" fillId="0" borderId="0" xfId="7" applyFont="1" applyAlignment="1">
      <alignment horizontal="centerContinuous"/>
    </xf>
    <xf numFmtId="0" fontId="47" fillId="0" borderId="0" xfId="7" applyFont="1" applyAlignment="1">
      <alignment horizontal="centerContinuous"/>
    </xf>
    <xf numFmtId="200" fontId="31" fillId="0" borderId="0" xfId="7" applyNumberFormat="1" applyFont="1"/>
    <xf numFmtId="200" fontId="34" fillId="0" borderId="0" xfId="7" applyNumberFormat="1" applyFont="1"/>
    <xf numFmtId="200" fontId="35" fillId="0" borderId="0" xfId="7" applyNumberFormat="1" applyFont="1"/>
    <xf numFmtId="200" fontId="33" fillId="0" borderId="0" xfId="7" applyNumberFormat="1" applyFont="1"/>
    <xf numFmtId="0" fontId="47" fillId="0" borderId="4" xfId="0" applyFont="1" applyBorder="1" applyAlignment="1">
      <alignment horizontal="centerContinuous"/>
    </xf>
    <xf numFmtId="0" fontId="43" fillId="0" borderId="0" xfId="0" applyFont="1"/>
    <xf numFmtId="0" fontId="43" fillId="4" borderId="0" xfId="0" applyFont="1" applyFill="1" applyBorder="1"/>
    <xf numFmtId="0" fontId="41" fillId="0" borderId="16" xfId="0" applyFont="1" applyBorder="1"/>
    <xf numFmtId="0" fontId="0" fillId="0" borderId="0" xfId="0" applyBorder="1" applyAlignment="1"/>
    <xf numFmtId="0" fontId="40" fillId="0" borderId="17" xfId="0" applyFont="1" applyBorder="1" applyAlignment="1">
      <alignment horizontal="center"/>
    </xf>
    <xf numFmtId="0" fontId="41" fillId="0" borderId="0" xfId="7" applyFont="1"/>
    <xf numFmtId="0" fontId="40" fillId="0" borderId="0" xfId="7" applyFont="1" applyAlignment="1">
      <alignment horizontal="center"/>
    </xf>
    <xf numFmtId="0" fontId="40" fillId="0" borderId="0" xfId="7" applyFont="1" applyAlignment="1">
      <alignment horizontal="centerContinuous"/>
    </xf>
    <xf numFmtId="0" fontId="41" fillId="0" borderId="0" xfId="7" applyFont="1" applyAlignment="1">
      <alignment horizontal="centerContinuous"/>
    </xf>
    <xf numFmtId="0" fontId="41" fillId="0" borderId="4" xfId="7" applyFont="1" applyBorder="1"/>
    <xf numFmtId="0" fontId="52" fillId="0" borderId="4" xfId="7" applyFont="1" applyBorder="1"/>
    <xf numFmtId="0" fontId="41" fillId="0" borderId="4" xfId="7" applyFont="1" applyBorder="1" applyAlignment="1">
      <alignment horizontal="left"/>
    </xf>
    <xf numFmtId="0" fontId="41" fillId="0" borderId="33" xfId="7" applyFont="1" applyBorder="1" applyAlignment="1">
      <alignment horizontal="center"/>
    </xf>
    <xf numFmtId="0" fontId="41" fillId="0" borderId="33" xfId="7" applyFont="1" applyBorder="1" applyAlignment="1">
      <alignment horizontal="left"/>
    </xf>
    <xf numFmtId="0" fontId="41" fillId="0" borderId="16" xfId="7" applyFont="1" applyBorder="1"/>
    <xf numFmtId="200" fontId="41" fillId="0" borderId="22" xfId="5" applyNumberFormat="1" applyFont="1" applyBorder="1"/>
    <xf numFmtId="0" fontId="41" fillId="0" borderId="25" xfId="7" applyFont="1" applyBorder="1"/>
    <xf numFmtId="200" fontId="52" fillId="0" borderId="37" xfId="5" applyNumberFormat="1" applyFont="1" applyBorder="1" applyAlignment="1">
      <alignment horizontal="centerContinuous"/>
    </xf>
    <xf numFmtId="200" fontId="41" fillId="0" borderId="6" xfId="5" applyNumberFormat="1" applyFont="1" applyBorder="1"/>
    <xf numFmtId="0" fontId="41" fillId="0" borderId="5" xfId="7" applyFont="1" applyBorder="1"/>
    <xf numFmtId="0" fontId="41" fillId="0" borderId="36" xfId="7" applyFont="1" applyBorder="1"/>
    <xf numFmtId="0" fontId="41" fillId="0" borderId="0" xfId="7" applyFont="1" applyBorder="1"/>
    <xf numFmtId="0" fontId="41" fillId="0" borderId="42" xfId="7" applyFont="1" applyBorder="1"/>
    <xf numFmtId="0" fontId="53" fillId="0" borderId="0" xfId="7" applyFont="1" applyBorder="1"/>
    <xf numFmtId="0" fontId="40" fillId="0" borderId="0" xfId="7" applyFont="1" applyBorder="1"/>
    <xf numFmtId="200" fontId="40" fillId="0" borderId="0" xfId="7" applyNumberFormat="1" applyFont="1" applyBorder="1"/>
    <xf numFmtId="0" fontId="45" fillId="0" borderId="0" xfId="7" applyFont="1" applyBorder="1" applyAlignment="1"/>
    <xf numFmtId="0" fontId="55" fillId="0" borderId="0" xfId="7" applyFont="1" applyBorder="1" applyAlignment="1">
      <alignment horizontal="left"/>
    </xf>
    <xf numFmtId="0" fontId="40" fillId="0" borderId="0" xfId="7" applyFont="1" applyBorder="1" applyAlignment="1"/>
    <xf numFmtId="0" fontId="41" fillId="0" borderId="33" xfId="7" applyFont="1" applyBorder="1"/>
    <xf numFmtId="200" fontId="52" fillId="0" borderId="43" xfId="5" applyNumberFormat="1" applyFont="1" applyBorder="1" applyAlignment="1">
      <alignment horizontal="centerContinuous"/>
    </xf>
    <xf numFmtId="200" fontId="41" fillId="0" borderId="19" xfId="5" applyNumberFormat="1" applyFont="1" applyBorder="1"/>
    <xf numFmtId="0" fontId="41" fillId="0" borderId="7" xfId="7" applyFont="1" applyBorder="1"/>
    <xf numFmtId="200" fontId="52" fillId="0" borderId="25" xfId="5" applyNumberFormat="1" applyFont="1" applyBorder="1" applyAlignment="1">
      <alignment horizontal="right"/>
    </xf>
    <xf numFmtId="200" fontId="52" fillId="0" borderId="5" xfId="5" applyNumberFormat="1" applyFont="1" applyBorder="1" applyAlignment="1">
      <alignment horizontal="right"/>
    </xf>
    <xf numFmtId="0" fontId="40" fillId="0" borderId="4" xfId="7" applyFont="1" applyBorder="1"/>
    <xf numFmtId="0" fontId="57" fillId="0" borderId="4" xfId="7" applyFont="1" applyBorder="1"/>
    <xf numFmtId="0" fontId="40" fillId="0" borderId="4" xfId="7" applyFont="1" applyBorder="1" applyAlignment="1">
      <alignment horizontal="right"/>
    </xf>
    <xf numFmtId="0" fontId="41" fillId="0" borderId="33" xfId="7" applyFont="1" applyBorder="1"/>
    <xf numFmtId="0" fontId="41" fillId="0" borderId="41" xfId="7" applyFont="1" applyBorder="1"/>
    <xf numFmtId="0" fontId="40" fillId="4" borderId="0" xfId="0" applyFont="1" applyFill="1" applyBorder="1" applyAlignment="1">
      <alignment horizontal="center"/>
    </xf>
    <xf numFmtId="0" fontId="40" fillId="4" borderId="9" xfId="0" applyFont="1" applyFill="1" applyBorder="1" applyAlignment="1">
      <alignment horizontal="right"/>
    </xf>
    <xf numFmtId="0" fontId="40" fillId="4" borderId="4" xfId="0" applyFont="1" applyFill="1" applyBorder="1" applyAlignment="1">
      <alignment horizontal="left"/>
    </xf>
    <xf numFmtId="0" fontId="46" fillId="0" borderId="0" xfId="8" applyFont="1" applyFill="1" applyBorder="1" applyAlignment="1" applyProtection="1">
      <alignment horizontal="right" vertical="top"/>
      <protection hidden="1"/>
    </xf>
    <xf numFmtId="0" fontId="41" fillId="0" borderId="0" xfId="8" applyFont="1" applyFill="1" applyBorder="1" applyAlignment="1" applyProtection="1">
      <alignment vertical="top"/>
      <protection hidden="1"/>
    </xf>
    <xf numFmtId="0" fontId="41" fillId="0" borderId="0" xfId="8" applyFont="1" applyFill="1" applyBorder="1" applyAlignment="1" applyProtection="1">
      <protection hidden="1"/>
    </xf>
    <xf numFmtId="0" fontId="41" fillId="0" borderId="0" xfId="8" applyFont="1" applyFill="1"/>
    <xf numFmtId="0" fontId="59" fillId="0" borderId="0" xfId="8" applyFont="1" applyFill="1"/>
    <xf numFmtId="200" fontId="41" fillId="0" borderId="0" xfId="9" applyNumberFormat="1" applyFont="1" applyFill="1" applyBorder="1" applyAlignment="1" applyProtection="1">
      <alignment vertical="top"/>
      <protection hidden="1"/>
    </xf>
    <xf numFmtId="0" fontId="41" fillId="0" borderId="0" xfId="8" applyFont="1" applyFill="1" applyBorder="1" applyAlignment="1" applyProtection="1">
      <alignment horizontal="center"/>
      <protection hidden="1"/>
    </xf>
    <xf numFmtId="0" fontId="41" fillId="0" borderId="0" xfId="8" applyFont="1" applyFill="1" applyBorder="1" applyAlignment="1" applyProtection="1">
      <alignment horizontal="center" vertical="top"/>
      <protection hidden="1"/>
    </xf>
    <xf numFmtId="0" fontId="41" fillId="0" borderId="0" xfId="8" applyFont="1" applyFill="1" applyBorder="1" applyAlignment="1" applyProtection="1">
      <alignment horizontal="right"/>
      <protection hidden="1"/>
    </xf>
    <xf numFmtId="0" fontId="41" fillId="0" borderId="0" xfId="8" applyFont="1" applyFill="1" applyBorder="1" applyAlignment="1" applyProtection="1">
      <alignment horizontal="right" vertical="top"/>
      <protection hidden="1"/>
    </xf>
    <xf numFmtId="200" fontId="52" fillId="0" borderId="10" xfId="5" applyNumberFormat="1" applyFont="1" applyBorder="1" applyAlignment="1">
      <alignment horizontal="centerContinuous"/>
    </xf>
    <xf numFmtId="200" fontId="52" fillId="0" borderId="36" xfId="5" applyNumberFormat="1" applyFont="1" applyBorder="1" applyAlignment="1">
      <alignment horizontal="right"/>
    </xf>
    <xf numFmtId="0" fontId="41" fillId="0" borderId="0" xfId="7" applyFont="1" applyBorder="1" applyAlignment="1">
      <alignment horizontal="center"/>
    </xf>
    <xf numFmtId="0" fontId="40" fillId="0" borderId="0" xfId="6" applyFont="1" applyBorder="1" applyAlignment="1">
      <alignment horizontal="center"/>
    </xf>
    <xf numFmtId="0" fontId="40" fillId="0" borderId="4" xfId="0" applyFont="1" applyBorder="1"/>
    <xf numFmtId="0" fontId="41" fillId="0" borderId="4" xfId="0" applyFont="1" applyBorder="1" applyAlignment="1">
      <alignment horizontal="left"/>
    </xf>
    <xf numFmtId="3" fontId="40" fillId="0" borderId="4" xfId="0" applyNumberFormat="1" applyFont="1" applyBorder="1"/>
    <xf numFmtId="0" fontId="41" fillId="0" borderId="4" xfId="0" applyFont="1" applyBorder="1" applyAlignment="1">
      <alignment horizontal="center" vertical="center"/>
    </xf>
    <xf numFmtId="0" fontId="42" fillId="0" borderId="4" xfId="0" applyFont="1" applyBorder="1" applyAlignment="1"/>
    <xf numFmtId="0" fontId="40" fillId="0" borderId="4" xfId="0" applyFont="1" applyBorder="1" applyAlignment="1">
      <alignment horizontal="center"/>
    </xf>
    <xf numFmtId="4" fontId="40" fillId="0" borderId="5" xfId="0" applyNumberFormat="1" applyFont="1" applyBorder="1"/>
    <xf numFmtId="0" fontId="41" fillId="0" borderId="5" xfId="0" applyFont="1" applyBorder="1" applyAlignment="1"/>
    <xf numFmtId="187" fontId="40" fillId="0" borderId="5" xfId="0" applyNumberFormat="1" applyFont="1" applyBorder="1" applyAlignment="1">
      <alignment horizontal="left"/>
    </xf>
    <xf numFmtId="0" fontId="41" fillId="0" borderId="23" xfId="0" applyFont="1" applyBorder="1" applyAlignment="1"/>
    <xf numFmtId="0" fontId="40" fillId="0" borderId="7" xfId="0" applyFont="1" applyBorder="1" applyAlignment="1">
      <alignment horizontal="center"/>
    </xf>
    <xf numFmtId="0" fontId="41" fillId="0" borderId="25" xfId="0" applyFont="1" applyBorder="1" applyAlignment="1">
      <alignment horizontal="left"/>
    </xf>
    <xf numFmtId="187" fontId="41" fillId="0" borderId="5" xfId="0" applyNumberFormat="1" applyFont="1" applyBorder="1" applyAlignment="1">
      <alignment horizontal="left"/>
    </xf>
    <xf numFmtId="0" fontId="40" fillId="0" borderId="4" xfId="0" applyFont="1" applyBorder="1" applyAlignment="1">
      <alignment horizontal="left"/>
    </xf>
    <xf numFmtId="0" fontId="40" fillId="0" borderId="4" xfId="0" applyFont="1" applyBorder="1" applyAlignment="1">
      <alignment horizontal="right"/>
    </xf>
    <xf numFmtId="0" fontId="40" fillId="0" borderId="33" xfId="0" applyFont="1" applyBorder="1"/>
    <xf numFmtId="0" fontId="41" fillId="0" borderId="33" xfId="0" applyFont="1" applyBorder="1"/>
    <xf numFmtId="0" fontId="40" fillId="0" borderId="4" xfId="7" applyFont="1" applyBorder="1" applyAlignment="1">
      <alignment horizontal="center"/>
    </xf>
    <xf numFmtId="0" fontId="41" fillId="0" borderId="4" xfId="7" applyFont="1" applyBorder="1" applyAlignment="1">
      <alignment horizontal="center"/>
    </xf>
    <xf numFmtId="0" fontId="33" fillId="0" borderId="4" xfId="7" applyFont="1" applyBorder="1" applyAlignment="1">
      <alignment horizontal="center"/>
    </xf>
    <xf numFmtId="200" fontId="52" fillId="0" borderId="21" xfId="5" applyNumberFormat="1" applyFont="1" applyBorder="1" applyAlignment="1">
      <alignment horizontal="center"/>
    </xf>
    <xf numFmtId="200" fontId="52" fillId="0" borderId="37" xfId="5" applyNumberFormat="1" applyFont="1" applyBorder="1" applyAlignment="1">
      <alignment horizontal="center"/>
    </xf>
    <xf numFmtId="0" fontId="41" fillId="0" borderId="0" xfId="8" applyFont="1" applyFill="1" applyBorder="1" applyAlignment="1" applyProtection="1">
      <alignment horizontal="center"/>
      <protection hidden="1"/>
    </xf>
    <xf numFmtId="0" fontId="40" fillId="4" borderId="0" xfId="0" applyFont="1" applyFill="1" applyBorder="1" applyAlignment="1">
      <alignment horizontal="center"/>
    </xf>
    <xf numFmtId="0" fontId="40" fillId="4" borderId="9" xfId="0" applyFont="1" applyFill="1" applyBorder="1" applyAlignment="1">
      <alignment horizontal="right"/>
    </xf>
    <xf numFmtId="0" fontId="40" fillId="4" borderId="4" xfId="0" applyFont="1" applyFill="1" applyBorder="1" applyAlignment="1">
      <alignment horizontal="left"/>
    </xf>
    <xf numFmtId="0" fontId="40" fillId="4" borderId="33" xfId="0" applyFont="1" applyFill="1" applyBorder="1" applyAlignment="1">
      <alignment horizontal="left"/>
    </xf>
    <xf numFmtId="0" fontId="41" fillId="0" borderId="0" xfId="7" applyFont="1" applyBorder="1" applyAlignment="1">
      <alignment horizontal="left"/>
    </xf>
    <xf numFmtId="0" fontId="41" fillId="0" borderId="41" xfId="7" applyFont="1" applyBorder="1" applyAlignment="1">
      <alignment horizontal="left"/>
    </xf>
    <xf numFmtId="200" fontId="41" fillId="0" borderId="1" xfId="5" applyNumberFormat="1" applyFont="1" applyBorder="1" applyAlignment="1"/>
    <xf numFmtId="200" fontId="41" fillId="0" borderId="23" xfId="5" applyNumberFormat="1" applyFont="1" applyBorder="1" applyAlignment="1">
      <alignment horizontal="center"/>
    </xf>
    <xf numFmtId="0" fontId="41" fillId="0" borderId="23" xfId="7" applyFont="1" applyBorder="1"/>
    <xf numFmtId="0" fontId="61" fillId="0" borderId="13" xfId="7" applyFont="1" applyBorder="1" applyAlignment="1">
      <alignment horizontal="center" vertical="center"/>
    </xf>
    <xf numFmtId="0" fontId="61" fillId="0" borderId="12" xfId="7" applyFont="1" applyBorder="1" applyAlignment="1">
      <alignment horizontal="center"/>
    </xf>
    <xf numFmtId="0" fontId="61" fillId="0" borderId="15" xfId="7" applyFont="1" applyBorder="1" applyAlignment="1">
      <alignment horizontal="center"/>
    </xf>
    <xf numFmtId="0" fontId="61" fillId="0" borderId="16" xfId="7" applyFont="1" applyBorder="1" applyAlignment="1">
      <alignment horizontal="center" vertical="center"/>
    </xf>
    <xf numFmtId="0" fontId="61" fillId="0" borderId="2" xfId="7" applyFont="1" applyBorder="1" applyAlignment="1">
      <alignment horizontal="center"/>
    </xf>
    <xf numFmtId="0" fontId="61" fillId="0" borderId="3" xfId="7" applyFont="1" applyBorder="1" applyAlignment="1">
      <alignment horizontal="center"/>
    </xf>
    <xf numFmtId="0" fontId="40" fillId="0" borderId="4" xfId="7" applyFont="1" applyBorder="1" applyAlignment="1">
      <alignment horizontal="left"/>
    </xf>
    <xf numFmtId="0" fontId="40" fillId="0" borderId="33" xfId="7" applyFont="1" applyBorder="1" applyAlignment="1">
      <alignment horizontal="center"/>
    </xf>
    <xf numFmtId="0" fontId="61" fillId="0" borderId="12" xfId="7" applyFont="1" applyBorder="1"/>
    <xf numFmtId="0" fontId="61" fillId="0" borderId="15" xfId="7" applyFont="1" applyBorder="1"/>
    <xf numFmtId="0" fontId="61" fillId="0" borderId="18" xfId="7" applyFont="1" applyBorder="1" applyAlignment="1">
      <alignment horizontal="center" vertical="center"/>
    </xf>
    <xf numFmtId="0" fontId="61" fillId="0" borderId="17" xfId="7" applyFont="1" applyBorder="1" applyAlignment="1">
      <alignment horizontal="center"/>
    </xf>
    <xf numFmtId="0" fontId="61" fillId="0" borderId="19" xfId="7" applyFont="1" applyBorder="1" applyAlignment="1">
      <alignment horizontal="center"/>
    </xf>
    <xf numFmtId="0" fontId="40" fillId="0" borderId="12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40" fillId="0" borderId="0" xfId="0" applyFont="1" applyBorder="1"/>
    <xf numFmtId="49" fontId="41" fillId="4" borderId="0" xfId="0" applyNumberFormat="1" applyFont="1" applyFill="1" applyBorder="1" applyAlignment="1"/>
    <xf numFmtId="0" fontId="62" fillId="0" borderId="13" xfId="7" applyFont="1" applyBorder="1" applyAlignment="1">
      <alignment horizontal="center" vertical="center"/>
    </xf>
    <xf numFmtId="0" fontId="62" fillId="0" borderId="16" xfId="7" applyFont="1" applyBorder="1" applyAlignment="1">
      <alignment horizontal="center" vertical="center"/>
    </xf>
    <xf numFmtId="0" fontId="40" fillId="0" borderId="0" xfId="0" applyFont="1" applyAlignment="1">
      <alignment horizontal="right"/>
    </xf>
    <xf numFmtId="0" fontId="40" fillId="0" borderId="12" xfId="0" applyFont="1" applyBorder="1" applyAlignment="1">
      <alignment horizontal="center"/>
    </xf>
    <xf numFmtId="0" fontId="40" fillId="0" borderId="4" xfId="0" applyFont="1" applyBorder="1" applyAlignment="1"/>
    <xf numFmtId="0" fontId="40" fillId="0" borderId="33" xfId="0" applyFont="1" applyBorder="1" applyAlignment="1"/>
    <xf numFmtId="0" fontId="41" fillId="0" borderId="4" xfId="0" applyFont="1" applyBorder="1" applyAlignment="1"/>
    <xf numFmtId="0" fontId="41" fillId="0" borderId="33" xfId="0" applyFont="1" applyBorder="1" applyAlignment="1"/>
    <xf numFmtId="0" fontId="41" fillId="0" borderId="0" xfId="0" applyFont="1" applyBorder="1" applyAlignment="1"/>
    <xf numFmtId="0" fontId="41" fillId="4" borderId="17" xfId="0" applyFont="1" applyFill="1" applyBorder="1"/>
    <xf numFmtId="0" fontId="41" fillId="0" borderId="0" xfId="8" applyFont="1" applyFill="1" applyBorder="1" applyAlignment="1" applyProtection="1">
      <alignment horizontal="center" vertical="top"/>
      <protection hidden="1"/>
    </xf>
    <xf numFmtId="200" fontId="41" fillId="0" borderId="0" xfId="9" applyNumberFormat="1" applyFont="1" applyFill="1" applyBorder="1" applyAlignment="1" applyProtection="1">
      <alignment horizontal="center" vertical="top"/>
      <protection hidden="1"/>
    </xf>
    <xf numFmtId="0" fontId="41" fillId="4" borderId="17" xfId="0" applyFont="1" applyFill="1" applyBorder="1" applyAlignment="1">
      <alignment horizontal="center"/>
    </xf>
    <xf numFmtId="0" fontId="41" fillId="4" borderId="13" xfId="0" applyFont="1" applyFill="1" applyBorder="1" applyAlignment="1"/>
    <xf numFmtId="0" fontId="41" fillId="4" borderId="15" xfId="0" applyFont="1" applyFill="1" applyBorder="1" applyAlignment="1"/>
    <xf numFmtId="1" fontId="41" fillId="4" borderId="13" xfId="0" applyNumberFormat="1" applyFont="1" applyFill="1" applyBorder="1" applyAlignment="1">
      <alignment horizontal="right"/>
    </xf>
    <xf numFmtId="191" fontId="41" fillId="4" borderId="17" xfId="0" applyNumberFormat="1" applyFont="1" applyFill="1" applyBorder="1" applyAlignment="1"/>
    <xf numFmtId="0" fontId="41" fillId="4" borderId="10" xfId="0" applyFont="1" applyFill="1" applyBorder="1" applyAlignment="1"/>
    <xf numFmtId="0" fontId="41" fillId="4" borderId="6" xfId="0" applyFont="1" applyFill="1" applyBorder="1" applyAlignment="1"/>
    <xf numFmtId="2" fontId="41" fillId="4" borderId="10" xfId="0" applyNumberFormat="1" applyFont="1" applyFill="1" applyBorder="1" applyAlignment="1"/>
    <xf numFmtId="4" fontId="41" fillId="4" borderId="5" xfId="0" applyNumberFormat="1" applyFont="1" applyFill="1" applyBorder="1" applyAlignment="1"/>
    <xf numFmtId="4" fontId="41" fillId="4" borderId="6" xfId="0" applyNumberFormat="1" applyFont="1" applyFill="1" applyBorder="1" applyAlignment="1"/>
    <xf numFmtId="0" fontId="41" fillId="4" borderId="5" xfId="0" applyFont="1" applyFill="1" applyBorder="1"/>
    <xf numFmtId="2" fontId="41" fillId="0" borderId="0" xfId="0" applyNumberFormat="1" applyFont="1"/>
    <xf numFmtId="0" fontId="46" fillId="0" borderId="18" xfId="0" applyFont="1" applyBorder="1" applyAlignment="1"/>
    <xf numFmtId="4" fontId="40" fillId="4" borderId="0" xfId="0" applyNumberFormat="1" applyFont="1" applyFill="1" applyBorder="1" applyAlignment="1"/>
    <xf numFmtId="0" fontId="41" fillId="4" borderId="18" xfId="0" applyFont="1" applyFill="1" applyBorder="1" applyAlignment="1">
      <alignment horizontal="center"/>
    </xf>
    <xf numFmtId="0" fontId="41" fillId="4" borderId="1" xfId="0" applyFont="1" applyFill="1" applyBorder="1" applyAlignment="1"/>
    <xf numFmtId="0" fontId="40" fillId="4" borderId="1" xfId="0" applyFont="1" applyFill="1" applyBorder="1" applyAlignment="1"/>
    <xf numFmtId="21" fontId="41" fillId="4" borderId="18" xfId="0" applyNumberFormat="1" applyFont="1" applyFill="1" applyBorder="1" applyAlignment="1"/>
    <xf numFmtId="0" fontId="41" fillId="4" borderId="14" xfId="0" applyFont="1" applyFill="1" applyBorder="1" applyAlignment="1"/>
    <xf numFmtId="191" fontId="41" fillId="4" borderId="19" xfId="0" applyNumberFormat="1" applyFont="1" applyFill="1" applyBorder="1" applyAlignment="1"/>
    <xf numFmtId="4" fontId="40" fillId="4" borderId="3" xfId="0" applyNumberFormat="1" applyFont="1" applyFill="1" applyBorder="1" applyAlignment="1"/>
    <xf numFmtId="1" fontId="41" fillId="4" borderId="18" xfId="0" applyNumberFormat="1" applyFont="1" applyFill="1" applyBorder="1" applyAlignment="1">
      <alignment horizontal="right"/>
    </xf>
    <xf numFmtId="192" fontId="41" fillId="4" borderId="13" xfId="0" applyNumberFormat="1" applyFont="1" applyFill="1" applyBorder="1" applyAlignment="1">
      <alignment horizontal="right"/>
    </xf>
    <xf numFmtId="192" fontId="41" fillId="4" borderId="18" xfId="0" applyNumberFormat="1" applyFont="1" applyFill="1" applyBorder="1" applyAlignment="1">
      <alignment horizontal="right"/>
    </xf>
    <xf numFmtId="0" fontId="41" fillId="4" borderId="0" xfId="0" applyFont="1" applyFill="1" applyBorder="1" applyAlignment="1">
      <alignment horizontal="centerContinuous"/>
    </xf>
    <xf numFmtId="191" fontId="41" fillId="4" borderId="0" xfId="0" applyNumberFormat="1" applyFont="1" applyFill="1" applyBorder="1" applyAlignment="1">
      <alignment horizontal="center"/>
    </xf>
    <xf numFmtId="1" fontId="41" fillId="4" borderId="0" xfId="0" applyNumberFormat="1" applyFont="1" applyFill="1" applyBorder="1" applyAlignment="1"/>
    <xf numFmtId="191" fontId="41" fillId="4" borderId="0" xfId="0" applyNumberFormat="1" applyFont="1" applyFill="1" applyBorder="1"/>
    <xf numFmtId="0" fontId="41" fillId="4" borderId="15" xfId="0" applyFont="1" applyFill="1" applyBorder="1" applyAlignment="1">
      <alignment horizontal="left"/>
    </xf>
    <xf numFmtId="0" fontId="41" fillId="4" borderId="19" xfId="0" applyFont="1" applyFill="1" applyBorder="1" applyAlignment="1">
      <alignment horizontal="left"/>
    </xf>
    <xf numFmtId="0" fontId="40" fillId="4" borderId="19" xfId="0" applyFont="1" applyFill="1" applyBorder="1" applyAlignment="1">
      <alignment horizontal="right"/>
    </xf>
    <xf numFmtId="1" fontId="41" fillId="4" borderId="14" xfId="0" applyNumberFormat="1" applyFont="1" applyFill="1" applyBorder="1" applyAlignment="1">
      <alignment horizontal="right"/>
    </xf>
    <xf numFmtId="0" fontId="41" fillId="4" borderId="14" xfId="0" applyFont="1" applyFill="1" applyBorder="1" applyAlignment="1">
      <alignment horizontal="centerContinuous"/>
    </xf>
    <xf numFmtId="191" fontId="41" fillId="4" borderId="14" xfId="0" applyNumberFormat="1" applyFont="1" applyFill="1" applyBorder="1" applyAlignment="1">
      <alignment horizontal="center"/>
    </xf>
    <xf numFmtId="4" fontId="41" fillId="4" borderId="15" xfId="0" applyNumberFormat="1" applyFont="1" applyFill="1" applyBorder="1"/>
    <xf numFmtId="4" fontId="41" fillId="4" borderId="19" xfId="0" applyNumberFormat="1" applyFont="1" applyFill="1" applyBorder="1"/>
    <xf numFmtId="191" fontId="41" fillId="4" borderId="13" xfId="0" applyNumberFormat="1" applyFont="1" applyFill="1" applyBorder="1" applyAlignment="1">
      <alignment horizontal="center"/>
    </xf>
    <xf numFmtId="191" fontId="41" fillId="4" borderId="18" xfId="0" applyNumberFormat="1" applyFont="1" applyFill="1" applyBorder="1" applyAlignment="1">
      <alignment horizontal="center"/>
    </xf>
    <xf numFmtId="4" fontId="41" fillId="4" borderId="18" xfId="0" applyNumberFormat="1" applyFont="1" applyFill="1" applyBorder="1" applyAlignment="1">
      <alignment horizontal="right"/>
    </xf>
    <xf numFmtId="4" fontId="41" fillId="4" borderId="12" xfId="0" applyNumberFormat="1" applyFont="1" applyFill="1" applyBorder="1"/>
    <xf numFmtId="0" fontId="41" fillId="4" borderId="15" xfId="0" applyFont="1" applyFill="1" applyBorder="1"/>
    <xf numFmtId="4" fontId="41" fillId="4" borderId="17" xfId="0" applyNumberFormat="1" applyFont="1" applyFill="1" applyBorder="1"/>
    <xf numFmtId="0" fontId="40" fillId="4" borderId="19" xfId="0" applyFont="1" applyFill="1" applyBorder="1"/>
    <xf numFmtId="4" fontId="41" fillId="4" borderId="12" xfId="0" applyNumberFormat="1" applyFont="1" applyFill="1" applyBorder="1" applyAlignment="1">
      <alignment horizontal="center"/>
    </xf>
    <xf numFmtId="4" fontId="41" fillId="4" borderId="17" xfId="0" applyNumberFormat="1" applyFont="1" applyFill="1" applyBorder="1" applyAlignment="1">
      <alignment horizontal="center"/>
    </xf>
    <xf numFmtId="0" fontId="41" fillId="4" borderId="13" xfId="0" applyFont="1" applyFill="1" applyBorder="1" applyAlignment="1">
      <alignment horizontal="center"/>
    </xf>
    <xf numFmtId="0" fontId="41" fillId="4" borderId="13" xfId="0" applyFont="1" applyFill="1" applyBorder="1" applyAlignment="1">
      <alignment horizontal="left"/>
    </xf>
    <xf numFmtId="0" fontId="41" fillId="4" borderId="18" xfId="0" applyFont="1" applyFill="1" applyBorder="1" applyAlignment="1">
      <alignment horizontal="left"/>
    </xf>
    <xf numFmtId="0" fontId="40" fillId="4" borderId="18" xfId="0" applyFont="1" applyFill="1" applyBorder="1" applyAlignment="1">
      <alignment horizontal="center"/>
    </xf>
    <xf numFmtId="0" fontId="40" fillId="4" borderId="18" xfId="0" applyFont="1" applyFill="1" applyBorder="1"/>
    <xf numFmtId="49" fontId="40" fillId="4" borderId="0" xfId="0" applyNumberFormat="1" applyFont="1" applyFill="1" applyBorder="1" applyAlignment="1"/>
    <xf numFmtId="191" fontId="40" fillId="4" borderId="0" xfId="0" applyNumberFormat="1" applyFont="1" applyFill="1" applyBorder="1" applyAlignment="1">
      <alignment horizontal="center"/>
    </xf>
    <xf numFmtId="0" fontId="40" fillId="4" borderId="8" xfId="0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200" fontId="41" fillId="0" borderId="0" xfId="1" applyNumberFormat="1" applyFont="1"/>
    <xf numFmtId="0" fontId="40" fillId="0" borderId="0" xfId="0" applyFont="1" applyBorder="1" applyAlignment="1">
      <alignment horizontal="centerContinuous"/>
    </xf>
    <xf numFmtId="0" fontId="40" fillId="0" borderId="19" xfId="0" applyFont="1" applyBorder="1" applyAlignment="1">
      <alignment horizontal="centerContinuous"/>
    </xf>
    <xf numFmtId="200" fontId="41" fillId="0" borderId="18" xfId="1" applyNumberFormat="1" applyFont="1" applyBorder="1"/>
    <xf numFmtId="0" fontId="41" fillId="0" borderId="11" xfId="0" applyFont="1" applyBorder="1"/>
    <xf numFmtId="0" fontId="41" fillId="0" borderId="9" xfId="0" applyFont="1" applyBorder="1"/>
    <xf numFmtId="200" fontId="41" fillId="0" borderId="7" xfId="1" applyNumberFormat="1" applyFont="1" applyBorder="1"/>
    <xf numFmtId="200" fontId="41" fillId="0" borderId="11" xfId="1" applyNumberFormat="1" applyFont="1" applyBorder="1"/>
    <xf numFmtId="200" fontId="41" fillId="0" borderId="8" xfId="1" applyNumberFormat="1" applyFont="1" applyBorder="1" applyAlignment="1">
      <alignment horizontal="center"/>
    </xf>
    <xf numFmtId="0" fontId="40" fillId="0" borderId="2" xfId="0" applyFont="1" applyBorder="1" applyAlignment="1">
      <alignment horizontal="center"/>
    </xf>
    <xf numFmtId="0" fontId="41" fillId="0" borderId="17" xfId="0" applyFont="1" applyBorder="1" applyAlignment="1">
      <alignment horizontal="center"/>
    </xf>
    <xf numFmtId="0" fontId="41" fillId="4" borderId="0" xfId="0" applyFont="1" applyFill="1" applyBorder="1" applyAlignment="1">
      <alignment horizontal="left"/>
    </xf>
    <xf numFmtId="0" fontId="40" fillId="4" borderId="33" xfId="0" applyFont="1" applyFill="1" applyBorder="1" applyAlignment="1">
      <alignment horizontal="centerContinuous"/>
    </xf>
    <xf numFmtId="192" fontId="41" fillId="4" borderId="8" xfId="0" quotePrefix="1" applyNumberFormat="1" applyFont="1" applyFill="1" applyBorder="1" applyAlignment="1">
      <alignment horizontal="center" vertical="center"/>
    </xf>
    <xf numFmtId="0" fontId="40" fillId="0" borderId="16" xfId="0" applyFont="1" applyBorder="1" applyAlignment="1"/>
    <xf numFmtId="0" fontId="40" fillId="0" borderId="0" xfId="0" applyFont="1" applyBorder="1" applyAlignment="1"/>
    <xf numFmtId="0" fontId="40" fillId="0" borderId="13" xfId="0" applyFont="1" applyBorder="1" applyAlignment="1">
      <alignment horizontal="center"/>
    </xf>
    <xf numFmtId="0" fontId="40" fillId="0" borderId="15" xfId="0" applyFont="1" applyBorder="1" applyAlignment="1">
      <alignment horizontal="center"/>
    </xf>
    <xf numFmtId="0" fontId="40" fillId="0" borderId="19" xfId="0" applyFont="1" applyBorder="1" applyAlignment="1">
      <alignment horizontal="center"/>
    </xf>
    <xf numFmtId="0" fontId="40" fillId="0" borderId="13" xfId="0" applyFont="1" applyBorder="1" applyAlignment="1"/>
    <xf numFmtId="0" fontId="40" fillId="0" borderId="14" xfId="0" applyFont="1" applyBorder="1" applyAlignment="1"/>
    <xf numFmtId="0" fontId="40" fillId="0" borderId="15" xfId="0" applyFont="1" applyBorder="1" applyAlignment="1"/>
    <xf numFmtId="0" fontId="40" fillId="0" borderId="14" xfId="0" applyFont="1" applyBorder="1"/>
    <xf numFmtId="2" fontId="41" fillId="0" borderId="13" xfId="0" applyNumberFormat="1" applyFont="1" applyBorder="1" applyAlignment="1">
      <alignment horizontal="right"/>
    </xf>
    <xf numFmtId="2" fontId="41" fillId="0" borderId="12" xfId="0" applyNumberFormat="1" applyFont="1" applyBorder="1" applyAlignment="1">
      <alignment horizontal="right"/>
    </xf>
    <xf numFmtId="2" fontId="41" fillId="0" borderId="15" xfId="0" applyNumberFormat="1" applyFont="1" applyBorder="1" applyAlignment="1">
      <alignment horizontal="right"/>
    </xf>
    <xf numFmtId="0" fontId="41" fillId="0" borderId="15" xfId="0" applyFont="1" applyBorder="1"/>
    <xf numFmtId="0" fontId="41" fillId="0" borderId="18" xfId="0" applyFont="1" applyBorder="1" applyAlignment="1">
      <alignment horizontal="center"/>
    </xf>
    <xf numFmtId="0" fontId="41" fillId="0" borderId="18" xfId="0" applyFont="1" applyBorder="1" applyAlignment="1"/>
    <xf numFmtId="2" fontId="41" fillId="0" borderId="18" xfId="1" applyNumberFormat="1" applyFont="1" applyFill="1" applyBorder="1" applyAlignment="1" applyProtection="1">
      <alignment horizontal="right"/>
      <protection locked="0"/>
    </xf>
    <xf numFmtId="189" fontId="41" fillId="0" borderId="17" xfId="1" applyFont="1" applyFill="1" applyBorder="1" applyAlignment="1" applyProtection="1">
      <alignment horizontal="center"/>
      <protection locked="0"/>
    </xf>
    <xf numFmtId="189" fontId="41" fillId="0" borderId="19" xfId="1" applyFont="1" applyBorder="1"/>
    <xf numFmtId="0" fontId="41" fillId="0" borderId="19" xfId="0" applyFont="1" applyBorder="1" applyAlignment="1"/>
    <xf numFmtId="2" fontId="41" fillId="0" borderId="0" xfId="0" applyNumberFormat="1" applyFont="1" applyBorder="1"/>
    <xf numFmtId="0" fontId="40" fillId="0" borderId="18" xfId="0" applyFont="1" applyBorder="1" applyAlignment="1"/>
    <xf numFmtId="0" fontId="40" fillId="0" borderId="19" xfId="0" applyFont="1" applyBorder="1" applyAlignment="1"/>
    <xf numFmtId="0" fontId="41" fillId="0" borderId="1" xfId="0" applyFont="1" applyBorder="1" applyAlignment="1">
      <alignment horizontal="center"/>
    </xf>
    <xf numFmtId="0" fontId="41" fillId="0" borderId="16" xfId="0" applyFont="1" applyBorder="1" applyAlignment="1">
      <alignment horizontal="right"/>
    </xf>
    <xf numFmtId="0" fontId="41" fillId="0" borderId="1" xfId="0" applyFont="1" applyBorder="1"/>
    <xf numFmtId="2" fontId="41" fillId="0" borderId="19" xfId="0" applyNumberFormat="1" applyFont="1" applyBorder="1"/>
    <xf numFmtId="0" fontId="41" fillId="0" borderId="8" xfId="0" applyFont="1" applyBorder="1"/>
    <xf numFmtId="0" fontId="41" fillId="4" borderId="12" xfId="0" quotePrefix="1" applyFont="1" applyFill="1" applyBorder="1" applyAlignment="1">
      <alignment horizontal="center" vertical="center"/>
    </xf>
    <xf numFmtId="0" fontId="41" fillId="4" borderId="13" xfId="0" applyFont="1" applyFill="1" applyBorder="1"/>
    <xf numFmtId="0" fontId="41" fillId="4" borderId="13" xfId="0" applyNumberFormat="1" applyFont="1" applyFill="1" applyBorder="1" applyAlignment="1">
      <alignment horizontal="right"/>
    </xf>
    <xf numFmtId="4" fontId="41" fillId="4" borderId="12" xfId="0" applyNumberFormat="1" applyFont="1" applyFill="1" applyBorder="1" applyAlignment="1">
      <alignment horizontal="right"/>
    </xf>
    <xf numFmtId="4" fontId="41" fillId="4" borderId="12" xfId="0" applyNumberFormat="1" applyFont="1" applyFill="1" applyBorder="1" applyAlignment="1">
      <alignment horizontal="right" vertical="center"/>
    </xf>
    <xf numFmtId="0" fontId="40" fillId="4" borderId="7" xfId="0" applyFont="1" applyFill="1" applyBorder="1" applyAlignment="1">
      <alignment horizontal="center" vertical="center"/>
    </xf>
    <xf numFmtId="0" fontId="41" fillId="0" borderId="0" xfId="0" applyFont="1" applyBorder="1"/>
    <xf numFmtId="0" fontId="41" fillId="0" borderId="19" xfId="0" applyFont="1" applyBorder="1"/>
    <xf numFmtId="0" fontId="40" fillId="0" borderId="19" xfId="0" applyFont="1" applyBorder="1"/>
    <xf numFmtId="0" fontId="40" fillId="0" borderId="0" xfId="0" applyFont="1" applyBorder="1" applyAlignment="1">
      <alignment horizontal="center"/>
    </xf>
    <xf numFmtId="0" fontId="40" fillId="4" borderId="33" xfId="0" applyFont="1" applyFill="1" applyBorder="1" applyAlignment="1">
      <alignment horizontal="left"/>
    </xf>
    <xf numFmtId="0" fontId="41" fillId="0" borderId="8" xfId="0" applyFont="1" applyBorder="1" applyAlignment="1">
      <alignment horizontal="center"/>
    </xf>
    <xf numFmtId="0" fontId="40" fillId="4" borderId="3" xfId="0" applyFont="1" applyFill="1" applyBorder="1" applyAlignment="1">
      <alignment horizontal="center" vertical="center"/>
    </xf>
    <xf numFmtId="0" fontId="40" fillId="4" borderId="12" xfId="0" applyFont="1" applyFill="1" applyBorder="1" applyAlignment="1">
      <alignment horizontal="center" vertical="center"/>
    </xf>
    <xf numFmtId="0" fontId="40" fillId="4" borderId="2" xfId="0" applyFont="1" applyFill="1" applyBorder="1" applyAlignment="1">
      <alignment horizontal="center" vertical="center"/>
    </xf>
    <xf numFmtId="0" fontId="41" fillId="0" borderId="0" xfId="8" applyFont="1" applyFill="1" applyBorder="1" applyAlignment="1" applyProtection="1">
      <alignment horizontal="center" vertical="top"/>
      <protection hidden="1"/>
    </xf>
    <xf numFmtId="0" fontId="40" fillId="4" borderId="12" xfId="0" applyFont="1" applyFill="1" applyBorder="1" applyAlignment="1">
      <alignment horizontal="center" vertical="center"/>
    </xf>
    <xf numFmtId="0" fontId="40" fillId="4" borderId="2" xfId="0" applyFont="1" applyFill="1" applyBorder="1" applyAlignment="1">
      <alignment horizontal="center" vertical="center"/>
    </xf>
    <xf numFmtId="0" fontId="41" fillId="0" borderId="33" xfId="0" applyFont="1" applyBorder="1" applyAlignment="1">
      <alignment horizontal="center"/>
    </xf>
    <xf numFmtId="0" fontId="40" fillId="0" borderId="16" xfId="0" applyFont="1" applyBorder="1"/>
    <xf numFmtId="0" fontId="40" fillId="0" borderId="3" xfId="0" applyFont="1" applyBorder="1"/>
    <xf numFmtId="0" fontId="40" fillId="0" borderId="2" xfId="0" applyFont="1" applyBorder="1"/>
    <xf numFmtId="0" fontId="40" fillId="0" borderId="11" xfId="0" applyFont="1" applyBorder="1"/>
    <xf numFmtId="0" fontId="40" fillId="0" borderId="9" xfId="0" applyFont="1" applyBorder="1"/>
    <xf numFmtId="0" fontId="40" fillId="0" borderId="7" xfId="0" applyFont="1" applyBorder="1"/>
    <xf numFmtId="0" fontId="40" fillId="0" borderId="18" xfId="0" applyFont="1" applyBorder="1" applyAlignment="1">
      <alignment horizontal="center"/>
    </xf>
    <xf numFmtId="189" fontId="41" fillId="0" borderId="0" xfId="1" applyFont="1" applyBorder="1"/>
    <xf numFmtId="189" fontId="41" fillId="0" borderId="2" xfId="1" applyFont="1" applyBorder="1"/>
    <xf numFmtId="3" fontId="40" fillId="4" borderId="7" xfId="0" applyNumberFormat="1" applyFont="1" applyFill="1" applyBorder="1" applyAlignment="1">
      <alignment horizontal="center" vertical="center"/>
    </xf>
    <xf numFmtId="4" fontId="40" fillId="4" borderId="7" xfId="0" applyNumberFormat="1" applyFont="1" applyFill="1" applyBorder="1" applyAlignment="1">
      <alignment horizontal="center" vertical="center"/>
    </xf>
    <xf numFmtId="191" fontId="40" fillId="4" borderId="2" xfId="0" applyNumberFormat="1" applyFont="1" applyFill="1" applyBorder="1" applyAlignment="1">
      <alignment horizontal="center" vertical="center"/>
    </xf>
    <xf numFmtId="3" fontId="40" fillId="4" borderId="2" xfId="0" applyNumberFormat="1" applyFont="1" applyFill="1" applyBorder="1" applyAlignment="1">
      <alignment horizontal="center" vertical="center"/>
    </xf>
    <xf numFmtId="4" fontId="40" fillId="4" borderId="2" xfId="0" applyNumberFormat="1" applyFont="1" applyFill="1" applyBorder="1" applyAlignment="1">
      <alignment horizontal="center" vertical="center"/>
    </xf>
    <xf numFmtId="0" fontId="41" fillId="4" borderId="0" xfId="0" applyFont="1" applyFill="1" applyBorder="1" applyAlignment="1">
      <alignment vertical="center"/>
    </xf>
    <xf numFmtId="0" fontId="40" fillId="4" borderId="17" xfId="0" applyFont="1" applyFill="1" applyBorder="1" applyAlignment="1">
      <alignment horizontal="center" vertical="center"/>
    </xf>
    <xf numFmtId="191" fontId="40" fillId="4" borderId="17" xfId="0" applyNumberFormat="1" applyFont="1" applyFill="1" applyBorder="1" applyAlignment="1">
      <alignment horizontal="center" vertical="center"/>
    </xf>
    <xf numFmtId="3" fontId="40" fillId="4" borderId="17" xfId="0" applyNumberFormat="1" applyFont="1" applyFill="1" applyBorder="1" applyAlignment="1">
      <alignment horizontal="center" vertical="center"/>
    </xf>
    <xf numFmtId="4" fontId="40" fillId="4" borderId="17" xfId="0" applyNumberFormat="1" applyFont="1" applyFill="1" applyBorder="1" applyAlignment="1">
      <alignment horizontal="center" vertical="center"/>
    </xf>
    <xf numFmtId="189" fontId="41" fillId="0" borderId="0" xfId="1" applyFont="1" applyBorder="1" applyAlignment="1">
      <alignment horizontal="center"/>
    </xf>
    <xf numFmtId="200" fontId="41" fillId="0" borderId="13" xfId="1" applyNumberFormat="1" applyFont="1" applyBorder="1" applyAlignment="1">
      <alignment horizontal="center"/>
    </xf>
    <xf numFmtId="189" fontId="41" fillId="0" borderId="15" xfId="1" applyFont="1" applyBorder="1" applyAlignment="1">
      <alignment horizontal="center"/>
    </xf>
    <xf numFmtId="200" fontId="41" fillId="0" borderId="18" xfId="1" applyNumberFormat="1" applyFont="1" applyBorder="1" applyAlignment="1">
      <alignment horizontal="center"/>
    </xf>
    <xf numFmtId="189" fontId="41" fillId="0" borderId="19" xfId="1" applyFont="1" applyBorder="1" applyAlignment="1">
      <alignment horizontal="center"/>
    </xf>
    <xf numFmtId="189" fontId="0" fillId="0" borderId="0" xfId="1" applyFont="1" applyBorder="1"/>
    <xf numFmtId="200" fontId="40" fillId="0" borderId="0" xfId="1" applyNumberFormat="1" applyFont="1" applyBorder="1"/>
    <xf numFmtId="0" fontId="41" fillId="0" borderId="14" xfId="0" applyFont="1" applyBorder="1" applyAlignment="1">
      <alignment horizontal="center"/>
    </xf>
    <xf numFmtId="200" fontId="41" fillId="0" borderId="14" xfId="1" applyNumberFormat="1" applyFont="1" applyBorder="1" applyAlignment="1">
      <alignment horizontal="center"/>
    </xf>
    <xf numFmtId="189" fontId="41" fillId="0" borderId="14" xfId="1" applyFont="1" applyBorder="1" applyAlignment="1">
      <alignment horizontal="center"/>
    </xf>
    <xf numFmtId="189" fontId="43" fillId="0" borderId="19" xfId="1" applyFont="1" applyBorder="1" applyAlignment="1">
      <alignment horizontal="center"/>
    </xf>
    <xf numFmtId="200" fontId="41" fillId="0" borderId="1" xfId="1" applyNumberFormat="1" applyFont="1" applyBorder="1" applyAlignment="1">
      <alignment horizontal="center"/>
    </xf>
    <xf numFmtId="200" fontId="41" fillId="0" borderId="16" xfId="1" applyNumberFormat="1" applyFont="1" applyBorder="1" applyAlignment="1">
      <alignment horizontal="center"/>
    </xf>
    <xf numFmtId="0" fontId="41" fillId="0" borderId="16" xfId="0" applyFont="1" applyBorder="1" applyAlignment="1">
      <alignment horizontal="center"/>
    </xf>
    <xf numFmtId="200" fontId="41" fillId="0" borderId="16" xfId="1" applyNumberFormat="1" applyFont="1" applyBorder="1"/>
    <xf numFmtId="0" fontId="41" fillId="0" borderId="11" xfId="0" applyFont="1" applyBorder="1" applyAlignment="1">
      <alignment horizontal="center"/>
    </xf>
    <xf numFmtId="189" fontId="41" fillId="0" borderId="8" xfId="1" applyFont="1" applyBorder="1"/>
    <xf numFmtId="189" fontId="41" fillId="0" borderId="11" xfId="1" applyFont="1" applyBorder="1"/>
    <xf numFmtId="200" fontId="40" fillId="0" borderId="0" xfId="1" applyNumberFormat="1" applyFont="1" applyBorder="1" applyAlignment="1">
      <alignment horizontal="center"/>
    </xf>
    <xf numFmtId="0" fontId="40" fillId="0" borderId="3" xfId="0" applyFont="1" applyBorder="1" applyAlignment="1"/>
    <xf numFmtId="0" fontId="40" fillId="0" borderId="2" xfId="0" applyFont="1" applyBorder="1" applyAlignment="1"/>
    <xf numFmtId="0" fontId="41" fillId="4" borderId="16" xfId="0" applyFont="1" applyFill="1" applyBorder="1" applyAlignment="1"/>
    <xf numFmtId="191" fontId="40" fillId="4" borderId="0" xfId="0" applyNumberFormat="1" applyFont="1" applyFill="1" applyBorder="1" applyAlignment="1"/>
    <xf numFmtId="191" fontId="40" fillId="4" borderId="0" xfId="0" applyNumberFormat="1" applyFont="1" applyFill="1" applyBorder="1" applyAlignment="1">
      <alignment horizontal="left"/>
    </xf>
    <xf numFmtId="0" fontId="41" fillId="4" borderId="0" xfId="0" applyFont="1" applyFill="1" applyBorder="1" applyAlignment="1">
      <alignment horizontal="center"/>
    </xf>
    <xf numFmtId="191" fontId="40" fillId="4" borderId="33" xfId="0" applyNumberFormat="1" applyFont="1" applyFill="1" applyBorder="1" applyAlignment="1">
      <alignment horizontal="left"/>
    </xf>
    <xf numFmtId="0" fontId="41" fillId="4" borderId="33" xfId="0" applyFont="1" applyFill="1" applyBorder="1" applyAlignment="1">
      <alignment horizontal="center"/>
    </xf>
    <xf numFmtId="191" fontId="44" fillId="4" borderId="2" xfId="0" applyNumberFormat="1" applyFont="1" applyFill="1" applyBorder="1" applyAlignment="1">
      <alignment horizontal="center" vertical="center"/>
    </xf>
    <xf numFmtId="191" fontId="40" fillId="4" borderId="7" xfId="0" applyNumberFormat="1" applyFont="1" applyFill="1" applyBorder="1" applyAlignment="1">
      <alignment horizontal="centerContinuous" vertical="center"/>
    </xf>
    <xf numFmtId="4" fontId="40" fillId="4" borderId="7" xfId="0" applyNumberFormat="1" applyFont="1" applyFill="1" applyBorder="1" applyAlignment="1">
      <alignment horizontal="centerContinuous" vertical="center"/>
    </xf>
    <xf numFmtId="200" fontId="41" fillId="0" borderId="41" xfId="1" applyNumberFormat="1" applyFont="1" applyBorder="1" applyAlignment="1">
      <alignment horizontal="center"/>
    </xf>
    <xf numFmtId="0" fontId="36" fillId="0" borderId="0" xfId="0" applyFont="1" applyBorder="1"/>
    <xf numFmtId="43" fontId="41" fillId="0" borderId="0" xfId="1" applyNumberFormat="1" applyFont="1" applyBorder="1"/>
    <xf numFmtId="43" fontId="52" fillId="0" borderId="0" xfId="1" applyNumberFormat="1" applyFont="1" applyBorder="1"/>
    <xf numFmtId="3" fontId="40" fillId="4" borderId="9" xfId="0" applyNumberFormat="1" applyFont="1" applyFill="1" applyBorder="1" applyAlignment="1">
      <alignment horizontal="centerContinuous" vertical="center"/>
    </xf>
    <xf numFmtId="191" fontId="40" fillId="4" borderId="11" xfId="0" applyNumberFormat="1" applyFont="1" applyFill="1" applyBorder="1" applyAlignment="1">
      <alignment horizontal="centerContinuous" vertical="center"/>
    </xf>
    <xf numFmtId="0" fontId="41" fillId="0" borderId="14" xfId="0" applyFont="1" applyBorder="1"/>
    <xf numFmtId="200" fontId="41" fillId="0" borderId="14" xfId="1" applyNumberFormat="1" applyFont="1" applyBorder="1"/>
    <xf numFmtId="200" fontId="52" fillId="0" borderId="14" xfId="1" applyNumberFormat="1" applyFont="1" applyBorder="1"/>
    <xf numFmtId="0" fontId="41" fillId="0" borderId="18" xfId="1" applyNumberFormat="1" applyFont="1" applyBorder="1"/>
    <xf numFmtId="0" fontId="53" fillId="0" borderId="18" xfId="1" applyNumberFormat="1" applyFont="1" applyBorder="1"/>
    <xf numFmtId="189" fontId="41" fillId="0" borderId="18" xfId="1" applyFont="1" applyBorder="1"/>
    <xf numFmtId="0" fontId="9" fillId="0" borderId="18" xfId="0" applyFont="1" applyBorder="1"/>
    <xf numFmtId="0" fontId="40" fillId="0" borderId="18" xfId="0" applyFont="1" applyBorder="1" applyAlignment="1">
      <alignment horizontal="centerContinuous"/>
    </xf>
    <xf numFmtId="200" fontId="52" fillId="0" borderId="13" xfId="1" applyNumberFormat="1" applyFont="1" applyBorder="1"/>
    <xf numFmtId="43" fontId="52" fillId="0" borderId="18" xfId="1" applyNumberFormat="1" applyFont="1" applyBorder="1"/>
    <xf numFmtId="200" fontId="41" fillId="0" borderId="15" xfId="1" applyNumberFormat="1" applyFont="1" applyBorder="1"/>
    <xf numFmtId="200" fontId="50" fillId="0" borderId="7" xfId="1" applyNumberFormat="1" applyFont="1" applyBorder="1"/>
    <xf numFmtId="0" fontId="41" fillId="0" borderId="13" xfId="1" applyNumberFormat="1" applyFont="1" applyBorder="1"/>
    <xf numFmtId="0" fontId="40" fillId="4" borderId="15" xfId="0" applyFont="1" applyFill="1" applyBorder="1" applyAlignment="1">
      <alignment horizontal="right"/>
    </xf>
    <xf numFmtId="191" fontId="44" fillId="4" borderId="1" xfId="0" applyNumberFormat="1" applyFont="1" applyFill="1" applyBorder="1" applyAlignment="1">
      <alignment horizontal="center" vertical="center"/>
    </xf>
    <xf numFmtId="191" fontId="44" fillId="4" borderId="11" xfId="0" applyNumberFormat="1" applyFont="1" applyFill="1" applyBorder="1" applyAlignment="1">
      <alignment horizontal="center" vertical="center"/>
    </xf>
    <xf numFmtId="200" fontId="52" fillId="0" borderId="12" xfId="1" applyNumberFormat="1" applyFont="1" applyBorder="1"/>
    <xf numFmtId="0" fontId="41" fillId="0" borderId="1" xfId="1" applyNumberFormat="1" applyFont="1" applyBorder="1"/>
    <xf numFmtId="0" fontId="41" fillId="0" borderId="0" xfId="1" applyNumberFormat="1" applyFont="1" applyBorder="1" applyAlignment="1">
      <alignment horizontal="center"/>
    </xf>
    <xf numFmtId="0" fontId="41" fillId="0" borderId="14" xfId="1" applyNumberFormat="1" applyFont="1" applyBorder="1" applyAlignment="1">
      <alignment horizontal="center"/>
    </xf>
    <xf numFmtId="0" fontId="41" fillId="0" borderId="16" xfId="1" applyNumberFormat="1" applyFont="1" applyBorder="1" applyAlignment="1">
      <alignment horizontal="center"/>
    </xf>
    <xf numFmtId="0" fontId="40" fillId="0" borderId="9" xfId="0" applyFont="1" applyBorder="1" applyAlignment="1">
      <alignment horizontal="right"/>
    </xf>
    <xf numFmtId="0" fontId="40" fillId="0" borderId="1" xfId="0" applyFont="1" applyBorder="1" applyAlignment="1">
      <alignment horizontal="centerContinuous"/>
    </xf>
    <xf numFmtId="0" fontId="40" fillId="0" borderId="16" xfId="0" applyFont="1" applyBorder="1" applyAlignment="1">
      <alignment horizontal="centerContinuous"/>
    </xf>
    <xf numFmtId="0" fontId="40" fillId="0" borderId="3" xfId="0" applyFont="1" applyBorder="1" applyAlignment="1">
      <alignment horizontal="centerContinuous"/>
    </xf>
    <xf numFmtId="0" fontId="40" fillId="0" borderId="33" xfId="0" applyFont="1" applyBorder="1"/>
    <xf numFmtId="0" fontId="41" fillId="0" borderId="0" xfId="8" applyFont="1" applyFill="1" applyBorder="1" applyAlignment="1" applyProtection="1">
      <alignment horizontal="center"/>
      <protection hidden="1"/>
    </xf>
    <xf numFmtId="0" fontId="41" fillId="0" borderId="33" xfId="0" applyFont="1" applyBorder="1"/>
    <xf numFmtId="0" fontId="40" fillId="0" borderId="0" xfId="0" applyFont="1" applyBorder="1"/>
    <xf numFmtId="0" fontId="41" fillId="0" borderId="18" xfId="0" applyFont="1" applyBorder="1"/>
    <xf numFmtId="0" fontId="41" fillId="0" borderId="0" xfId="0" applyFont="1" applyBorder="1"/>
    <xf numFmtId="0" fontId="41" fillId="0" borderId="19" xfId="0" applyFont="1" applyBorder="1"/>
    <xf numFmtId="0" fontId="40" fillId="0" borderId="12" xfId="0" applyFont="1" applyFill="1" applyBorder="1" applyAlignment="1">
      <alignment horizontal="center" vertical="center"/>
    </xf>
    <xf numFmtId="0" fontId="40" fillId="0" borderId="12" xfId="0" applyFont="1" applyBorder="1" applyAlignment="1">
      <alignment horizontal="center" vertical="center"/>
    </xf>
    <xf numFmtId="0" fontId="40" fillId="4" borderId="12" xfId="0" applyFont="1" applyFill="1" applyBorder="1" applyAlignment="1">
      <alignment horizontal="center" vertical="center"/>
    </xf>
    <xf numFmtId="0" fontId="40" fillId="4" borderId="2" xfId="0" applyFont="1" applyFill="1" applyBorder="1" applyAlignment="1">
      <alignment horizontal="center" vertical="center"/>
    </xf>
    <xf numFmtId="0" fontId="40" fillId="4" borderId="0" xfId="0" applyFont="1" applyFill="1" applyBorder="1" applyAlignment="1">
      <alignment horizontal="center"/>
    </xf>
    <xf numFmtId="0" fontId="41" fillId="0" borderId="0" xfId="8" applyFont="1" applyFill="1" applyBorder="1" applyAlignment="1" applyProtection="1">
      <alignment horizontal="center" vertical="top"/>
      <protection hidden="1"/>
    </xf>
    <xf numFmtId="0" fontId="40" fillId="0" borderId="0" xfId="0" applyFont="1" applyBorder="1" applyAlignment="1">
      <alignment horizontal="center"/>
    </xf>
    <xf numFmtId="0" fontId="40" fillId="4" borderId="4" xfId="0" applyFont="1" applyFill="1" applyBorder="1" applyAlignment="1">
      <alignment horizontal="left"/>
    </xf>
    <xf numFmtId="0" fontId="41" fillId="0" borderId="13" xfId="0" applyFont="1" applyBorder="1"/>
    <xf numFmtId="0" fontId="41" fillId="0" borderId="15" xfId="0" applyFont="1" applyBorder="1"/>
    <xf numFmtId="0" fontId="41" fillId="0" borderId="0" xfId="8" applyFont="1" applyFill="1" applyBorder="1" applyAlignment="1" applyProtection="1">
      <protection hidden="1"/>
    </xf>
    <xf numFmtId="3" fontId="40" fillId="4" borderId="7" xfId="0" applyNumberFormat="1" applyFont="1" applyFill="1" applyBorder="1" applyAlignment="1">
      <alignment horizontal="centerContinuous" vertical="center"/>
    </xf>
    <xf numFmtId="0" fontId="41" fillId="0" borderId="0" xfId="8" applyFont="1" applyFill="1" applyBorder="1" applyAlignment="1" applyProtection="1">
      <alignment horizontal="center"/>
      <protection hidden="1"/>
    </xf>
    <xf numFmtId="0" fontId="41" fillId="0" borderId="33" xfId="0" applyFont="1" applyBorder="1"/>
    <xf numFmtId="0" fontId="40" fillId="0" borderId="33" xfId="0" applyFont="1" applyBorder="1"/>
    <xf numFmtId="0" fontId="41" fillId="0" borderId="18" xfId="0" applyFont="1" applyBorder="1"/>
    <xf numFmtId="0" fontId="41" fillId="0" borderId="0" xfId="0" applyFont="1" applyBorder="1"/>
    <xf numFmtId="0" fontId="41" fillId="0" borderId="19" xfId="0" applyFont="1" applyBorder="1"/>
    <xf numFmtId="0" fontId="40" fillId="0" borderId="19" xfId="0" applyFont="1" applyBorder="1"/>
    <xf numFmtId="0" fontId="40" fillId="4" borderId="12" xfId="0" applyFont="1" applyFill="1" applyBorder="1" applyAlignment="1">
      <alignment horizontal="center" vertical="center"/>
    </xf>
    <xf numFmtId="0" fontId="40" fillId="4" borderId="2" xfId="0" applyFont="1" applyFill="1" applyBorder="1" applyAlignment="1">
      <alignment horizontal="center" vertical="center"/>
    </xf>
    <xf numFmtId="0" fontId="40" fillId="4" borderId="0" xfId="0" applyFont="1" applyFill="1" applyBorder="1" applyAlignment="1">
      <alignment horizontal="center"/>
    </xf>
    <xf numFmtId="0" fontId="40" fillId="4" borderId="4" xfId="0" applyFont="1" applyFill="1" applyBorder="1" applyAlignment="1">
      <alignment horizontal="left"/>
    </xf>
    <xf numFmtId="0" fontId="41" fillId="4" borderId="12" xfId="0" applyFont="1" applyFill="1" applyBorder="1" applyAlignment="1">
      <alignment horizontal="center" vertical="center"/>
    </xf>
    <xf numFmtId="0" fontId="40" fillId="4" borderId="19" xfId="0" applyFont="1" applyFill="1" applyBorder="1" applyAlignment="1">
      <alignment horizontal="right"/>
    </xf>
    <xf numFmtId="0" fontId="41" fillId="0" borderId="15" xfId="0" applyFont="1" applyBorder="1"/>
    <xf numFmtId="0" fontId="41" fillId="0" borderId="0" xfId="8" applyFont="1" applyFill="1" applyBorder="1" applyAlignment="1" applyProtection="1">
      <protection hidden="1"/>
    </xf>
    <xf numFmtId="0" fontId="43" fillId="4" borderId="4" xfId="0" applyNumberFormat="1" applyFont="1" applyFill="1" applyBorder="1" applyAlignment="1">
      <alignment horizontal="center"/>
    </xf>
    <xf numFmtId="0" fontId="41" fillId="4" borderId="35" xfId="0" applyFont="1" applyFill="1" applyBorder="1"/>
    <xf numFmtId="0" fontId="41" fillId="0" borderId="0" xfId="8" applyFont="1" applyFill="1" applyBorder="1" applyAlignment="1" applyProtection="1">
      <alignment horizontal="center"/>
      <protection hidden="1"/>
    </xf>
    <xf numFmtId="0" fontId="41" fillId="0" borderId="19" xfId="0" applyFont="1" applyBorder="1"/>
    <xf numFmtId="0" fontId="40" fillId="0" borderId="2" xfId="0" applyFont="1" applyBorder="1" applyAlignment="1">
      <alignment horizontal="center" vertical="center"/>
    </xf>
    <xf numFmtId="0" fontId="40" fillId="4" borderId="0" xfId="0" applyFont="1" applyFill="1" applyBorder="1" applyAlignment="1">
      <alignment horizontal="center"/>
    </xf>
    <xf numFmtId="0" fontId="41" fillId="0" borderId="0" xfId="8" applyFont="1" applyFill="1" applyBorder="1" applyAlignment="1" applyProtection="1">
      <alignment horizontal="center" vertical="top"/>
      <protection hidden="1"/>
    </xf>
    <xf numFmtId="0" fontId="40" fillId="0" borderId="0" xfId="0" applyFont="1" applyBorder="1" applyAlignment="1">
      <alignment horizontal="center"/>
    </xf>
    <xf numFmtId="0" fontId="40" fillId="4" borderId="4" xfId="0" applyFont="1" applyFill="1" applyBorder="1" applyAlignment="1">
      <alignment horizontal="left"/>
    </xf>
    <xf numFmtId="0" fontId="40" fillId="0" borderId="15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41" fillId="4" borderId="4" xfId="0" applyNumberFormat="1" applyFont="1" applyFill="1" applyBorder="1" applyAlignment="1"/>
    <xf numFmtId="0" fontId="41" fillId="4" borderId="4" xfId="0" applyNumberFormat="1" applyFont="1" applyFill="1" applyBorder="1" applyAlignment="1">
      <alignment horizontal="center"/>
    </xf>
    <xf numFmtId="191" fontId="40" fillId="4" borderId="4" xfId="0" applyNumberFormat="1" applyFont="1" applyFill="1" applyBorder="1" applyAlignment="1">
      <alignment horizontal="left" indent="1"/>
    </xf>
    <xf numFmtId="191" fontId="40" fillId="4" borderId="4" xfId="0" applyNumberFormat="1" applyFont="1" applyFill="1" applyBorder="1" applyAlignment="1">
      <alignment horizontal="left" indent="2"/>
    </xf>
    <xf numFmtId="0" fontId="41" fillId="4" borderId="4" xfId="0" applyFont="1" applyFill="1" applyBorder="1" applyAlignment="1">
      <alignment horizontal="center"/>
    </xf>
    <xf numFmtId="191" fontId="40" fillId="4" borderId="33" xfId="0" applyNumberFormat="1" applyFont="1" applyFill="1" applyBorder="1" applyAlignment="1">
      <alignment horizontal="left" indent="1"/>
    </xf>
    <xf numFmtId="0" fontId="41" fillId="4" borderId="33" xfId="0" applyNumberFormat="1" applyFont="1" applyFill="1" applyBorder="1" applyAlignment="1"/>
    <xf numFmtId="0" fontId="41" fillId="4" borderId="33" xfId="0" applyNumberFormat="1" applyFont="1" applyFill="1" applyBorder="1" applyAlignment="1">
      <alignment horizontal="center"/>
    </xf>
    <xf numFmtId="4" fontId="41" fillId="4" borderId="4" xfId="0" applyNumberFormat="1" applyFont="1" applyFill="1" applyBorder="1" applyAlignment="1">
      <alignment horizontal="centerContinuous"/>
    </xf>
    <xf numFmtId="49" fontId="41" fillId="4" borderId="4" xfId="0" applyNumberFormat="1" applyFont="1" applyFill="1" applyBorder="1" applyAlignment="1">
      <alignment horizontal="center"/>
    </xf>
    <xf numFmtId="0" fontId="40" fillId="0" borderId="0" xfId="0" applyFont="1"/>
    <xf numFmtId="200" fontId="41" fillId="0" borderId="0" xfId="1" applyNumberFormat="1" applyFont="1" applyAlignment="1">
      <alignment horizontal="center"/>
    </xf>
    <xf numFmtId="0" fontId="41" fillId="4" borderId="0" xfId="0" applyFont="1" applyFill="1" applyAlignment="1"/>
    <xf numFmtId="191" fontId="40" fillId="4" borderId="4" xfId="0" applyNumberFormat="1" applyFont="1" applyFill="1" applyBorder="1" applyAlignment="1">
      <alignment horizontal="right"/>
    </xf>
    <xf numFmtId="0" fontId="41" fillId="4" borderId="13" xfId="0" applyFont="1" applyFill="1" applyBorder="1" applyAlignment="1">
      <alignment vertical="center"/>
    </xf>
    <xf numFmtId="0" fontId="41" fillId="4" borderId="15" xfId="0" applyFont="1" applyFill="1" applyBorder="1" applyAlignment="1">
      <alignment vertical="center"/>
    </xf>
    <xf numFmtId="1" fontId="41" fillId="4" borderId="0" xfId="0" applyNumberFormat="1" applyFont="1" applyFill="1" applyBorder="1" applyAlignment="1">
      <alignment horizontal="right" vertical="center"/>
    </xf>
    <xf numFmtId="0" fontId="41" fillId="4" borderId="0" xfId="0" applyFont="1" applyFill="1" applyBorder="1" applyAlignment="1">
      <alignment horizontal="left" vertical="center"/>
    </xf>
    <xf numFmtId="191" fontId="41" fillId="4" borderId="12" xfId="0" applyNumberFormat="1" applyFont="1" applyFill="1" applyBorder="1" applyAlignment="1">
      <alignment horizontal="right" vertical="center"/>
    </xf>
    <xf numFmtId="4" fontId="41" fillId="4" borderId="0" xfId="0" applyNumberFormat="1" applyFont="1" applyFill="1" applyBorder="1" applyAlignment="1">
      <alignment horizontal="right" vertical="center"/>
    </xf>
    <xf numFmtId="191" fontId="41" fillId="4" borderId="12" xfId="0" applyNumberFormat="1" applyFont="1" applyFill="1" applyBorder="1" applyAlignment="1">
      <alignment horizontal="right" vertical="center" wrapText="1"/>
    </xf>
    <xf numFmtId="4" fontId="41" fillId="4" borderId="12" xfId="0" applyNumberFormat="1" applyFont="1" applyFill="1" applyBorder="1" applyAlignment="1">
      <alignment vertical="center"/>
    </xf>
    <xf numFmtId="0" fontId="41" fillId="4" borderId="12" xfId="0" applyFont="1" applyFill="1" applyBorder="1" applyAlignment="1">
      <alignment vertical="center"/>
    </xf>
    <xf numFmtId="0" fontId="41" fillId="4" borderId="18" xfId="0" applyFont="1" applyFill="1" applyBorder="1"/>
    <xf numFmtId="2" fontId="41" fillId="4" borderId="0" xfId="0" applyNumberFormat="1" applyFont="1" applyFill="1" applyBorder="1" applyAlignment="1">
      <alignment horizontal="right"/>
    </xf>
    <xf numFmtId="191" fontId="41" fillId="4" borderId="17" xfId="0" applyNumberFormat="1" applyFont="1" applyFill="1" applyBorder="1" applyAlignment="1">
      <alignment horizontal="right"/>
    </xf>
    <xf numFmtId="3" fontId="41" fillId="4" borderId="0" xfId="0" applyNumberFormat="1" applyFont="1" applyFill="1" applyBorder="1" applyAlignment="1">
      <alignment horizontal="right"/>
    </xf>
    <xf numFmtId="191" fontId="41" fillId="4" borderId="17" xfId="0" applyNumberFormat="1" applyFont="1" applyFill="1" applyBorder="1" applyAlignment="1">
      <alignment horizontal="right" vertical="top" wrapText="1"/>
    </xf>
    <xf numFmtId="0" fontId="40" fillId="4" borderId="5" xfId="0" applyFont="1" applyFill="1" applyBorder="1" applyAlignment="1">
      <alignment horizontal="center"/>
    </xf>
    <xf numFmtId="0" fontId="40" fillId="4" borderId="10" xfId="0" applyFont="1" applyFill="1" applyBorder="1"/>
    <xf numFmtId="0" fontId="40" fillId="4" borderId="6" xfId="0" applyFont="1" applyFill="1" applyBorder="1" applyAlignment="1">
      <alignment horizontal="right"/>
    </xf>
    <xf numFmtId="2" fontId="40" fillId="4" borderId="4" xfId="0" applyNumberFormat="1" applyFont="1" applyFill="1" applyBorder="1" applyAlignment="1">
      <alignment horizontal="right"/>
    </xf>
    <xf numFmtId="4" fontId="40" fillId="4" borderId="5" xfId="0" applyNumberFormat="1" applyFont="1" applyFill="1" applyBorder="1" applyAlignment="1">
      <alignment horizontal="right"/>
    </xf>
    <xf numFmtId="4" fontId="40" fillId="4" borderId="4" xfId="0" applyNumberFormat="1" applyFont="1" applyFill="1" applyBorder="1"/>
    <xf numFmtId="4" fontId="40" fillId="4" borderId="5" xfId="0" applyNumberFormat="1" applyFont="1" applyFill="1" applyBorder="1"/>
    <xf numFmtId="0" fontId="40" fillId="4" borderId="5" xfId="0" applyFont="1" applyFill="1" applyBorder="1"/>
    <xf numFmtId="2" fontId="40" fillId="4" borderId="16" xfId="0" applyNumberFormat="1" applyFont="1" applyFill="1" applyBorder="1" applyAlignment="1">
      <alignment horizontal="right"/>
    </xf>
    <xf numFmtId="0" fontId="40" fillId="4" borderId="16" xfId="0" applyFont="1" applyFill="1" applyBorder="1" applyAlignment="1">
      <alignment horizontal="left"/>
    </xf>
    <xf numFmtId="4" fontId="40" fillId="4" borderId="16" xfId="0" applyNumberFormat="1" applyFont="1" applyFill="1" applyBorder="1"/>
    <xf numFmtId="0" fontId="41" fillId="4" borderId="4" xfId="0" applyNumberFormat="1" applyFont="1" applyFill="1" applyBorder="1" applyAlignment="1">
      <alignment horizontal="centerContinuous"/>
    </xf>
    <xf numFmtId="0" fontId="43" fillId="0" borderId="0" xfId="0" applyFont="1" applyBorder="1" applyAlignment="1"/>
    <xf numFmtId="0" fontId="43" fillId="0" borderId="0" xfId="0" applyFont="1" applyBorder="1"/>
    <xf numFmtId="2" fontId="41" fillId="4" borderId="4" xfId="0" applyNumberFormat="1" applyFont="1" applyFill="1" applyBorder="1" applyAlignment="1">
      <alignment horizontal="center"/>
    </xf>
    <xf numFmtId="191" fontId="41" fillId="4" borderId="4" xfId="0" applyNumberFormat="1" applyFont="1" applyFill="1" applyBorder="1" applyAlignment="1">
      <alignment horizontal="center"/>
    </xf>
    <xf numFmtId="3" fontId="40" fillId="4" borderId="4" xfId="0" applyNumberFormat="1" applyFont="1" applyFill="1" applyBorder="1" applyAlignment="1">
      <alignment horizontal="center"/>
    </xf>
    <xf numFmtId="4" fontId="40" fillId="4" borderId="4" xfId="0" applyNumberFormat="1" applyFont="1" applyFill="1" applyBorder="1" applyAlignment="1">
      <alignment horizontal="center"/>
    </xf>
    <xf numFmtId="0" fontId="63" fillId="4" borderId="0" xfId="0" applyFont="1" applyFill="1" applyBorder="1"/>
    <xf numFmtId="3" fontId="40" fillId="4" borderId="0" xfId="0" applyNumberFormat="1" applyFont="1" applyFill="1" applyBorder="1" applyAlignment="1">
      <alignment horizontal="center"/>
    </xf>
    <xf numFmtId="4" fontId="41" fillId="0" borderId="0" xfId="1" applyNumberFormat="1" applyFont="1" applyFill="1" applyBorder="1" applyAlignment="1" applyProtection="1">
      <protection locked="0"/>
    </xf>
    <xf numFmtId="4" fontId="41" fillId="0" borderId="18" xfId="1" applyNumberFormat="1" applyFont="1" applyFill="1" applyBorder="1" applyAlignment="1" applyProtection="1">
      <protection locked="0"/>
    </xf>
    <xf numFmtId="4" fontId="41" fillId="0" borderId="17" xfId="1" applyNumberFormat="1" applyFont="1" applyFill="1" applyBorder="1" applyAlignment="1" applyProtection="1">
      <protection locked="0"/>
    </xf>
    <xf numFmtId="4" fontId="41" fillId="0" borderId="19" xfId="1" applyNumberFormat="1" applyFont="1" applyBorder="1" applyAlignment="1"/>
    <xf numFmtId="4" fontId="41" fillId="0" borderId="18" xfId="1" applyNumberFormat="1" applyFont="1" applyBorder="1" applyAlignment="1"/>
    <xf numFmtId="4" fontId="41" fillId="0" borderId="17" xfId="1" applyNumberFormat="1" applyFont="1" applyBorder="1" applyAlignment="1"/>
    <xf numFmtId="4" fontId="41" fillId="0" borderId="1" xfId="1" applyNumberFormat="1" applyFont="1" applyBorder="1" applyAlignment="1"/>
    <xf numFmtId="4" fontId="40" fillId="0" borderId="1" xfId="1" applyNumberFormat="1" applyFont="1" applyBorder="1" applyAlignment="1"/>
    <xf numFmtId="4" fontId="40" fillId="0" borderId="2" xfId="1" applyNumberFormat="1" applyFont="1" applyBorder="1" applyAlignment="1"/>
    <xf numFmtId="4" fontId="40" fillId="0" borderId="3" xfId="1" applyNumberFormat="1" applyFont="1" applyBorder="1" applyAlignment="1"/>
    <xf numFmtId="4" fontId="40" fillId="0" borderId="13" xfId="1" applyNumberFormat="1" applyFont="1" applyBorder="1" applyAlignment="1"/>
    <xf numFmtId="4" fontId="40" fillId="0" borderId="12" xfId="1" applyNumberFormat="1" applyFont="1" applyBorder="1" applyAlignment="1"/>
    <xf numFmtId="4" fontId="40" fillId="0" borderId="8" xfId="1" applyNumberFormat="1" applyFont="1" applyBorder="1" applyAlignment="1"/>
    <xf numFmtId="4" fontId="40" fillId="0" borderId="7" xfId="1" applyNumberFormat="1" applyFont="1" applyBorder="1" applyAlignment="1"/>
    <xf numFmtId="4" fontId="41" fillId="0" borderId="0" xfId="0" applyNumberFormat="1" applyFont="1"/>
    <xf numFmtId="43" fontId="41" fillId="0" borderId="13" xfId="1" applyNumberFormat="1" applyFont="1" applyBorder="1" applyAlignment="1">
      <alignment horizontal="center"/>
    </xf>
    <xf numFmtId="43" fontId="41" fillId="0" borderId="12" xfId="1" applyNumberFormat="1" applyFont="1" applyBorder="1" applyAlignment="1">
      <alignment horizontal="center"/>
    </xf>
    <xf numFmtId="43" fontId="41" fillId="0" borderId="15" xfId="1" applyNumberFormat="1" applyFont="1" applyBorder="1" applyAlignment="1">
      <alignment horizontal="center"/>
    </xf>
    <xf numFmtId="43" fontId="41" fillId="0" borderId="15" xfId="0" applyNumberFormat="1" applyFont="1" applyBorder="1"/>
    <xf numFmtId="43" fontId="41" fillId="0" borderId="18" xfId="1" applyNumberFormat="1" applyFont="1" applyBorder="1" applyAlignment="1">
      <alignment horizontal="center"/>
    </xf>
    <xf numFmtId="43" fontId="41" fillId="0" borderId="17" xfId="1" applyNumberFormat="1" applyFont="1" applyBorder="1" applyAlignment="1">
      <alignment horizontal="center"/>
    </xf>
    <xf numFmtId="43" fontId="41" fillId="0" borderId="19" xfId="1" applyNumberFormat="1" applyFont="1" applyBorder="1" applyAlignment="1">
      <alignment horizontal="center"/>
    </xf>
    <xf numFmtId="43" fontId="41" fillId="0" borderId="19" xfId="0" applyNumberFormat="1" applyFont="1" applyBorder="1"/>
    <xf numFmtId="43" fontId="41" fillId="0" borderId="17" xfId="1" applyNumberFormat="1" applyFont="1" applyBorder="1"/>
    <xf numFmtId="43" fontId="41" fillId="0" borderId="18" xfId="1" applyNumberFormat="1" applyFont="1" applyBorder="1"/>
    <xf numFmtId="43" fontId="41" fillId="0" borderId="18" xfId="0" applyNumberFormat="1" applyFont="1" applyBorder="1"/>
    <xf numFmtId="43" fontId="41" fillId="0" borderId="1" xfId="1" applyNumberFormat="1" applyFont="1" applyBorder="1"/>
    <xf numFmtId="43" fontId="41" fillId="0" borderId="1" xfId="1" applyNumberFormat="1" applyFont="1" applyBorder="1" applyAlignment="1">
      <alignment horizontal="center"/>
    </xf>
    <xf numFmtId="43" fontId="41" fillId="0" borderId="2" xfId="1" applyNumberFormat="1" applyFont="1" applyBorder="1" applyAlignment="1">
      <alignment horizontal="center"/>
    </xf>
    <xf numFmtId="43" fontId="41" fillId="0" borderId="3" xfId="1" applyNumberFormat="1" applyFont="1" applyBorder="1" applyAlignment="1">
      <alignment horizontal="center"/>
    </xf>
    <xf numFmtId="43" fontId="41" fillId="0" borderId="3" xfId="0" applyNumberFormat="1" applyFont="1" applyBorder="1"/>
    <xf numFmtId="43" fontId="41" fillId="0" borderId="7" xfId="1" applyNumberFormat="1" applyFont="1" applyBorder="1"/>
    <xf numFmtId="43" fontId="40" fillId="0" borderId="11" xfId="1" applyNumberFormat="1" applyFont="1" applyBorder="1" applyAlignment="1">
      <alignment horizontal="center"/>
    </xf>
    <xf numFmtId="43" fontId="40" fillId="0" borderId="7" xfId="1" applyNumberFormat="1" applyFont="1" applyBorder="1" applyAlignment="1">
      <alignment horizontal="center"/>
    </xf>
    <xf numFmtId="43" fontId="40" fillId="0" borderId="7" xfId="0" applyNumberFormat="1" applyFont="1" applyBorder="1"/>
    <xf numFmtId="43" fontId="40" fillId="0" borderId="0" xfId="1" applyNumberFormat="1" applyFont="1" applyBorder="1" applyAlignment="1">
      <alignment horizontal="center"/>
    </xf>
    <xf numFmtId="43" fontId="40" fillId="0" borderId="17" xfId="1" applyNumberFormat="1" applyFont="1" applyBorder="1" applyAlignment="1">
      <alignment horizontal="center"/>
    </xf>
    <xf numFmtId="43" fontId="40" fillId="0" borderId="12" xfId="0" applyNumberFormat="1" applyFont="1" applyBorder="1"/>
    <xf numFmtId="43" fontId="41" fillId="0" borderId="0" xfId="1" applyNumberFormat="1" applyFont="1" applyBorder="1" applyAlignment="1">
      <alignment horizontal="center"/>
    </xf>
    <xf numFmtId="43" fontId="41" fillId="0" borderId="17" xfId="0" applyNumberFormat="1" applyFont="1" applyBorder="1"/>
    <xf numFmtId="43" fontId="40" fillId="0" borderId="0" xfId="0" applyNumberFormat="1" applyFont="1" applyBorder="1"/>
    <xf numFmtId="43" fontId="40" fillId="0" borderId="17" xfId="0" applyNumberFormat="1" applyFont="1" applyBorder="1" applyAlignment="1">
      <alignment horizontal="center"/>
    </xf>
    <xf numFmtId="43" fontId="40" fillId="0" borderId="0" xfId="1" applyNumberFormat="1" applyFont="1" applyBorder="1"/>
    <xf numFmtId="43" fontId="40" fillId="0" borderId="17" xfId="0" applyNumberFormat="1" applyFont="1" applyBorder="1"/>
    <xf numFmtId="43" fontId="41" fillId="0" borderId="12" xfId="1" applyNumberFormat="1" applyFont="1" applyBorder="1"/>
    <xf numFmtId="43" fontId="41" fillId="0" borderId="14" xfId="1" applyNumberFormat="1" applyFont="1" applyBorder="1"/>
    <xf numFmtId="43" fontId="41" fillId="0" borderId="13" xfId="1" applyNumberFormat="1" applyFont="1" applyBorder="1"/>
    <xf numFmtId="43" fontId="41" fillId="0" borderId="15" xfId="1" applyNumberFormat="1" applyFont="1" applyBorder="1"/>
    <xf numFmtId="43" fontId="41" fillId="0" borderId="19" xfId="1" applyNumberFormat="1" applyFont="1" applyBorder="1"/>
    <xf numFmtId="43" fontId="40" fillId="0" borderId="17" xfId="1" applyNumberFormat="1" applyFont="1" applyBorder="1"/>
    <xf numFmtId="43" fontId="40" fillId="0" borderId="19" xfId="1" applyNumberFormat="1" applyFont="1" applyBorder="1"/>
    <xf numFmtId="43" fontId="40" fillId="0" borderId="2" xfId="1" applyNumberFormat="1" applyFont="1" applyBorder="1"/>
    <xf numFmtId="43" fontId="40" fillId="0" borderId="3" xfId="1" applyNumberFormat="1" applyFont="1" applyBorder="1"/>
    <xf numFmtId="4" fontId="40" fillId="4" borderId="2" xfId="0" applyNumberFormat="1" applyFont="1" applyFill="1" applyBorder="1" applyAlignment="1">
      <alignment horizontal="right" vertical="center"/>
    </xf>
    <xf numFmtId="4" fontId="40" fillId="4" borderId="7" xfId="0" applyNumberFormat="1" applyFont="1" applyFill="1" applyBorder="1" applyAlignment="1">
      <alignment horizontal="right" vertical="center"/>
    </xf>
    <xf numFmtId="43" fontId="52" fillId="0" borderId="17" xfId="1" applyNumberFormat="1" applyFont="1" applyBorder="1"/>
    <xf numFmtId="43" fontId="45" fillId="0" borderId="18" xfId="1" applyNumberFormat="1" applyFont="1" applyBorder="1"/>
    <xf numFmtId="43" fontId="45" fillId="0" borderId="17" xfId="1" applyNumberFormat="1" applyFont="1" applyBorder="1"/>
    <xf numFmtId="43" fontId="45" fillId="0" borderId="0" xfId="1" applyNumberFormat="1" applyFont="1" applyBorder="1"/>
    <xf numFmtId="43" fontId="45" fillId="0" borderId="2" xfId="1" applyNumberFormat="1" applyFont="1" applyBorder="1"/>
    <xf numFmtId="43" fontId="45" fillId="0" borderId="16" xfId="1" applyNumberFormat="1" applyFont="1" applyBorder="1"/>
    <xf numFmtId="43" fontId="55" fillId="0" borderId="1" xfId="1" applyNumberFormat="1" applyFont="1" applyBorder="1"/>
    <xf numFmtId="43" fontId="55" fillId="0" borderId="13" xfId="1" applyNumberFormat="1" applyFont="1" applyBorder="1"/>
    <xf numFmtId="43" fontId="45" fillId="0" borderId="12" xfId="1" applyNumberFormat="1" applyFont="1" applyBorder="1"/>
    <xf numFmtId="43" fontId="45" fillId="0" borderId="14" xfId="1" applyNumberFormat="1" applyFont="1" applyBorder="1"/>
    <xf numFmtId="43" fontId="40" fillId="0" borderId="15" xfId="1" applyNumberFormat="1" applyFont="1" applyBorder="1"/>
    <xf numFmtId="191" fontId="41" fillId="4" borderId="7" xfId="0" applyNumberFormat="1" applyFont="1" applyFill="1" applyBorder="1" applyAlignment="1">
      <alignment horizontal="center"/>
    </xf>
    <xf numFmtId="4" fontId="41" fillId="4" borderId="9" xfId="0" applyNumberFormat="1" applyFont="1" applyFill="1" applyBorder="1" applyAlignment="1">
      <alignment horizontal="center"/>
    </xf>
    <xf numFmtId="191" fontId="51" fillId="4" borderId="7" xfId="0" applyNumberFormat="1" applyFont="1" applyFill="1" applyBorder="1" applyAlignment="1">
      <alignment horizontal="center"/>
    </xf>
    <xf numFmtId="189" fontId="41" fillId="4" borderId="9" xfId="1" applyFont="1" applyFill="1" applyBorder="1" applyAlignment="1">
      <alignment horizontal="center"/>
    </xf>
    <xf numFmtId="191" fontId="51" fillId="4" borderId="7" xfId="0" applyNumberFormat="1" applyFont="1" applyFill="1" applyBorder="1" applyAlignment="1">
      <alignment horizontal="right"/>
    </xf>
    <xf numFmtId="4" fontId="41" fillId="4" borderId="8" xfId="0" applyNumberFormat="1" applyFont="1" applyFill="1" applyBorder="1" applyAlignment="1">
      <alignment horizontal="center"/>
    </xf>
    <xf numFmtId="191" fontId="41" fillId="4" borderId="8" xfId="0" applyNumberFormat="1" applyFont="1" applyFill="1" applyBorder="1" applyAlignment="1">
      <alignment horizontal="center"/>
    </xf>
    <xf numFmtId="191" fontId="51" fillId="4" borderId="8" xfId="0" applyNumberFormat="1" applyFont="1" applyFill="1" applyBorder="1" applyAlignment="1">
      <alignment horizontal="right"/>
    </xf>
    <xf numFmtId="191" fontId="51" fillId="4" borderId="7" xfId="0" applyNumberFormat="1" applyFont="1" applyFill="1" applyBorder="1" applyAlignment="1"/>
    <xf numFmtId="4" fontId="40" fillId="4" borderId="17" xfId="0" applyNumberFormat="1" applyFont="1" applyFill="1" applyBorder="1"/>
    <xf numFmtId="4" fontId="40" fillId="4" borderId="19" xfId="0" applyNumberFormat="1" applyFont="1" applyFill="1" applyBorder="1"/>
    <xf numFmtId="4" fontId="40" fillId="4" borderId="11" xfId="0" applyNumberFormat="1" applyFont="1" applyFill="1" applyBorder="1" applyAlignment="1">
      <alignment vertical="top" wrapText="1"/>
    </xf>
    <xf numFmtId="49" fontId="40" fillId="4" borderId="14" xfId="0" applyNumberFormat="1" applyFont="1" applyFill="1" applyBorder="1" applyAlignment="1">
      <alignment horizontal="center"/>
    </xf>
    <xf numFmtId="43" fontId="55" fillId="0" borderId="2" xfId="1" applyNumberFormat="1" applyFont="1" applyBorder="1"/>
    <xf numFmtId="43" fontId="40" fillId="0" borderId="16" xfId="1" applyNumberFormat="1" applyFont="1" applyBorder="1"/>
    <xf numFmtId="43" fontId="40" fillId="0" borderId="1" xfId="1" applyNumberFormat="1" applyFont="1" applyBorder="1"/>
    <xf numFmtId="43" fontId="55" fillId="0" borderId="17" xfId="1" applyNumberFormat="1" applyFont="1" applyBorder="1"/>
    <xf numFmtId="43" fontId="40" fillId="0" borderId="18" xfId="1" applyNumberFormat="1" applyFont="1" applyBorder="1"/>
    <xf numFmtId="0" fontId="41" fillId="4" borderId="8" xfId="1" applyNumberFormat="1" applyFont="1" applyFill="1" applyBorder="1" applyAlignment="1">
      <alignment horizontal="right"/>
    </xf>
    <xf numFmtId="193" fontId="41" fillId="4" borderId="7" xfId="0" applyNumberFormat="1" applyFont="1" applyFill="1" applyBorder="1" applyAlignment="1">
      <alignment horizontal="right"/>
    </xf>
    <xf numFmtId="0" fontId="41" fillId="0" borderId="0" xfId="8" applyFont="1" applyFill="1" applyBorder="1" applyAlignment="1" applyProtection="1">
      <alignment horizontal="center"/>
      <protection hidden="1"/>
    </xf>
    <xf numFmtId="0" fontId="40" fillId="0" borderId="33" xfId="7" applyFont="1" applyBorder="1" applyAlignment="1"/>
    <xf numFmtId="0" fontId="41" fillId="0" borderId="33" xfId="7" applyFont="1" applyBorder="1"/>
    <xf numFmtId="0" fontId="41" fillId="0" borderId="41" xfId="7" applyFont="1" applyBorder="1"/>
    <xf numFmtId="0" fontId="40" fillId="0" borderId="41" xfId="7" applyFont="1" applyBorder="1" applyAlignment="1"/>
    <xf numFmtId="0" fontId="41" fillId="0" borderId="0" xfId="8" applyFont="1" applyFill="1" applyBorder="1" applyAlignment="1" applyProtection="1">
      <protection hidden="1"/>
    </xf>
    <xf numFmtId="4" fontId="41" fillId="0" borderId="17" xfId="1" applyNumberFormat="1" applyFont="1" applyBorder="1" applyAlignment="1">
      <alignment horizontal="right"/>
    </xf>
    <xf numFmtId="4" fontId="41" fillId="0" borderId="19" xfId="1" applyNumberFormat="1" applyFont="1" applyBorder="1" applyAlignment="1">
      <alignment horizontal="right"/>
    </xf>
    <xf numFmtId="0" fontId="41" fillId="0" borderId="0" xfId="8" applyFont="1" applyFill="1" applyBorder="1" applyAlignment="1" applyProtection="1">
      <alignment horizontal="center"/>
      <protection hidden="1"/>
    </xf>
    <xf numFmtId="0" fontId="41" fillId="0" borderId="18" xfId="0" applyFont="1" applyBorder="1"/>
    <xf numFmtId="0" fontId="41" fillId="0" borderId="0" xfId="0" applyFont="1" applyBorder="1"/>
    <xf numFmtId="0" fontId="41" fillId="0" borderId="19" xfId="0" applyFont="1" applyBorder="1"/>
    <xf numFmtId="0" fontId="40" fillId="4" borderId="12" xfId="0" applyFont="1" applyFill="1" applyBorder="1" applyAlignment="1">
      <alignment horizontal="center" vertical="center"/>
    </xf>
    <xf numFmtId="0" fontId="40" fillId="4" borderId="2" xfId="0" applyFont="1" applyFill="1" applyBorder="1" applyAlignment="1">
      <alignment horizontal="center" vertical="center"/>
    </xf>
    <xf numFmtId="0" fontId="40" fillId="4" borderId="0" xfId="0" applyFont="1" applyFill="1" applyBorder="1" applyAlignment="1">
      <alignment horizontal="center"/>
    </xf>
    <xf numFmtId="0" fontId="41" fillId="0" borderId="0" xfId="8" applyFont="1" applyFill="1" applyBorder="1" applyAlignment="1" applyProtection="1">
      <alignment horizontal="center" vertical="top"/>
      <protection hidden="1"/>
    </xf>
    <xf numFmtId="0" fontId="40" fillId="0" borderId="0" xfId="0" applyFont="1" applyBorder="1" applyAlignment="1">
      <alignment horizontal="center"/>
    </xf>
    <xf numFmtId="0" fontId="40" fillId="4" borderId="4" xfId="0" applyFont="1" applyFill="1" applyBorder="1" applyAlignment="1">
      <alignment horizontal="left"/>
    </xf>
    <xf numFmtId="0" fontId="41" fillId="4" borderId="33" xfId="0" applyNumberFormat="1" applyFont="1" applyFill="1" applyBorder="1" applyAlignment="1">
      <alignment horizontal="center"/>
    </xf>
    <xf numFmtId="0" fontId="40" fillId="4" borderId="9" xfId="0" applyFont="1" applyFill="1" applyBorder="1" applyAlignment="1">
      <alignment horizontal="right"/>
    </xf>
    <xf numFmtId="0" fontId="41" fillId="0" borderId="0" xfId="8" applyFont="1" applyFill="1" applyBorder="1" applyAlignment="1" applyProtection="1">
      <protection hidden="1"/>
    </xf>
    <xf numFmtId="4" fontId="31" fillId="0" borderId="0" xfId="7" applyNumberFormat="1" applyFont="1"/>
    <xf numFmtId="0" fontId="41" fillId="4" borderId="9" xfId="0" applyFont="1" applyFill="1" applyBorder="1" applyAlignment="1">
      <alignment horizontal="centerContinuous"/>
    </xf>
    <xf numFmtId="43" fontId="52" fillId="0" borderId="5" xfId="5" applyNumberFormat="1" applyFont="1" applyBorder="1" applyAlignment="1">
      <alignment horizontal="right"/>
    </xf>
    <xf numFmtId="204" fontId="52" fillId="0" borderId="5" xfId="5" applyNumberFormat="1" applyFont="1" applyBorder="1" applyAlignment="1">
      <alignment horizontal="right"/>
    </xf>
    <xf numFmtId="204" fontId="40" fillId="0" borderId="8" xfId="5" applyNumberFormat="1" applyFont="1" applyBorder="1" applyAlignment="1"/>
    <xf numFmtId="0" fontId="41" fillId="0" borderId="11" xfId="7" applyFont="1" applyBorder="1" applyAlignment="1"/>
    <xf numFmtId="43" fontId="41" fillId="0" borderId="22" xfId="5" applyNumberFormat="1" applyFont="1" applyBorder="1"/>
    <xf numFmtId="43" fontId="52" fillId="0" borderId="37" xfId="5" applyNumberFormat="1" applyFont="1" applyBorder="1" applyAlignment="1">
      <alignment horizontal="center"/>
    </xf>
    <xf numFmtId="43" fontId="52" fillId="0" borderId="37" xfId="5" applyNumberFormat="1" applyFont="1" applyBorder="1" applyAlignment="1">
      <alignment horizontal="centerContinuous"/>
    </xf>
    <xf numFmtId="43" fontId="41" fillId="0" borderId="6" xfId="5" applyNumberFormat="1" applyFont="1" applyBorder="1"/>
    <xf numFmtId="43" fontId="40" fillId="0" borderId="7" xfId="5" applyNumberFormat="1" applyFont="1" applyBorder="1" applyAlignment="1"/>
    <xf numFmtId="43" fontId="40" fillId="0" borderId="8" xfId="5" applyNumberFormat="1" applyFont="1" applyBorder="1" applyAlignment="1">
      <alignment horizontal="center"/>
    </xf>
    <xf numFmtId="204" fontId="45" fillId="0" borderId="2" xfId="5" applyNumberFormat="1" applyFont="1" applyBorder="1" applyAlignment="1">
      <alignment horizontal="right"/>
    </xf>
    <xf numFmtId="200" fontId="45" fillId="0" borderId="43" xfId="5" applyNumberFormat="1" applyFont="1" applyBorder="1" applyAlignment="1">
      <alignment horizontal="centerContinuous"/>
    </xf>
    <xf numFmtId="43" fontId="40" fillId="0" borderId="19" xfId="5" applyNumberFormat="1" applyFont="1" applyBorder="1"/>
    <xf numFmtId="43" fontId="52" fillId="0" borderId="25" xfId="5" applyNumberFormat="1" applyFont="1" applyBorder="1" applyAlignment="1">
      <alignment horizontal="right"/>
    </xf>
    <xf numFmtId="200" fontId="41" fillId="0" borderId="15" xfId="5" applyNumberFormat="1" applyFont="1" applyBorder="1"/>
    <xf numFmtId="200" fontId="41" fillId="0" borderId="42" xfId="5" applyNumberFormat="1" applyFont="1" applyBorder="1"/>
    <xf numFmtId="200" fontId="41" fillId="0" borderId="36" xfId="5" applyNumberFormat="1" applyFont="1" applyBorder="1"/>
    <xf numFmtId="4" fontId="45" fillId="4" borderId="5" xfId="0" applyNumberFormat="1" applyFont="1" applyFill="1" applyBorder="1" applyAlignment="1" applyProtection="1">
      <alignment horizontal="right" vertical="justify"/>
    </xf>
    <xf numFmtId="0" fontId="41" fillId="0" borderId="0" xfId="8" applyFont="1" applyFill="1" applyBorder="1" applyAlignment="1" applyProtection="1">
      <protection hidden="1"/>
    </xf>
    <xf numFmtId="203" fontId="41" fillId="4" borderId="4" xfId="0" applyNumberFormat="1" applyFont="1" applyFill="1" applyBorder="1" applyAlignment="1">
      <alignment horizontal="center"/>
    </xf>
    <xf numFmtId="0" fontId="3" fillId="4" borderId="0" xfId="0" applyFont="1" applyFill="1" applyBorder="1"/>
    <xf numFmtId="0" fontId="3" fillId="4" borderId="0" xfId="0" applyFont="1" applyFill="1"/>
    <xf numFmtId="0" fontId="63" fillId="4" borderId="0" xfId="0" applyFont="1" applyFill="1"/>
    <xf numFmtId="0" fontId="41" fillId="4" borderId="9" xfId="0" applyFont="1" applyFill="1" applyBorder="1" applyAlignment="1">
      <alignment horizontal="center"/>
    </xf>
    <xf numFmtId="203" fontId="41" fillId="4" borderId="4" xfId="0" applyNumberFormat="1" applyFont="1" applyFill="1" applyBorder="1" applyAlignment="1"/>
    <xf numFmtId="189" fontId="41" fillId="4" borderId="7" xfId="1" applyFont="1" applyFill="1" applyBorder="1" applyAlignment="1">
      <alignment horizontal="right" indent="1"/>
    </xf>
    <xf numFmtId="0" fontId="41" fillId="4" borderId="4" xfId="1" applyNumberFormat="1" applyFont="1" applyFill="1" applyBorder="1" applyAlignment="1">
      <alignment horizontal="center"/>
    </xf>
    <xf numFmtId="0" fontId="41" fillId="0" borderId="0" xfId="8" applyFont="1" applyFill="1" applyBorder="1" applyAlignment="1" applyProtection="1">
      <alignment horizontal="left" indent="2"/>
      <protection hidden="1"/>
    </xf>
    <xf numFmtId="1" fontId="41" fillId="4" borderId="8" xfId="1" applyNumberFormat="1" applyFont="1" applyFill="1" applyBorder="1" applyAlignment="1">
      <alignment horizontal="right"/>
    </xf>
    <xf numFmtId="202" fontId="41" fillId="4" borderId="4" xfId="0" applyNumberFormat="1" applyFont="1" applyFill="1" applyBorder="1" applyAlignment="1">
      <alignment horizontal="center"/>
    </xf>
    <xf numFmtId="0" fontId="41" fillId="4" borderId="4" xfId="0" applyNumberFormat="1" applyFont="1" applyFill="1" applyBorder="1" applyAlignment="1">
      <alignment horizontal="center" vertical="center"/>
    </xf>
    <xf numFmtId="0" fontId="41" fillId="0" borderId="25" xfId="7" applyFont="1" applyBorder="1" applyAlignment="1">
      <alignment horizontal="center"/>
    </xf>
    <xf numFmtId="0" fontId="41" fillId="0" borderId="5" xfId="7" applyFont="1" applyBorder="1" applyAlignment="1">
      <alignment horizontal="center"/>
    </xf>
    <xf numFmtId="0" fontId="41" fillId="0" borderId="36" xfId="7" applyFont="1" applyBorder="1" applyAlignment="1">
      <alignment horizontal="center"/>
    </xf>
    <xf numFmtId="43" fontId="40" fillId="0" borderId="23" xfId="5" applyNumberFormat="1" applyFont="1" applyBorder="1" applyAlignment="1"/>
    <xf numFmtId="200" fontId="40" fillId="0" borderId="19" xfId="5" applyNumberFormat="1" applyFont="1" applyBorder="1"/>
    <xf numFmtId="200" fontId="40" fillId="0" borderId="23" xfId="5" applyNumberFormat="1" applyFont="1" applyBorder="1" applyAlignment="1"/>
    <xf numFmtId="4" fontId="40" fillId="0" borderId="2" xfId="0" applyNumberFormat="1" applyFont="1" applyBorder="1"/>
    <xf numFmtId="0" fontId="40" fillId="0" borderId="15" xfId="0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 vertical="center" wrapText="1"/>
    </xf>
    <xf numFmtId="0" fontId="40" fillId="0" borderId="37" xfId="0" applyFont="1" applyBorder="1"/>
    <xf numFmtId="0" fontId="40" fillId="0" borderId="33" xfId="0" applyFont="1" applyBorder="1"/>
    <xf numFmtId="0" fontId="40" fillId="0" borderId="34" xfId="0" applyFont="1" applyBorder="1"/>
    <xf numFmtId="0" fontId="41" fillId="0" borderId="0" xfId="8" applyFont="1" applyFill="1" applyBorder="1" applyAlignment="1" applyProtection="1">
      <alignment horizontal="center"/>
      <protection hidden="1"/>
    </xf>
    <xf numFmtId="0" fontId="40" fillId="0" borderId="12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40" fillId="0" borderId="16" xfId="0" applyFont="1" applyBorder="1" applyAlignment="1">
      <alignment horizontal="center" vertical="center" wrapText="1"/>
    </xf>
    <xf numFmtId="0" fontId="40" fillId="0" borderId="21" xfId="0" applyFont="1" applyBorder="1"/>
    <xf numFmtId="0" fontId="40" fillId="0" borderId="38" xfId="0" applyFont="1" applyBorder="1"/>
    <xf numFmtId="0" fontId="40" fillId="0" borderId="22" xfId="0" applyFont="1" applyBorder="1"/>
    <xf numFmtId="0" fontId="41" fillId="0" borderId="37" xfId="0" applyFont="1" applyBorder="1"/>
    <xf numFmtId="0" fontId="41" fillId="0" borderId="33" xfId="0" applyFont="1" applyBorder="1"/>
    <xf numFmtId="0" fontId="41" fillId="0" borderId="34" xfId="0" applyFont="1" applyBorder="1"/>
    <xf numFmtId="0" fontId="40" fillId="0" borderId="39" xfId="0" applyFont="1" applyBorder="1"/>
    <xf numFmtId="0" fontId="40" fillId="0" borderId="35" xfId="0" applyFont="1" applyBorder="1"/>
    <xf numFmtId="0" fontId="40" fillId="0" borderId="40" xfId="0" applyFont="1" applyBorder="1"/>
    <xf numFmtId="0" fontId="40" fillId="0" borderId="8" xfId="6" applyFont="1" applyBorder="1" applyAlignment="1">
      <alignment horizontal="center"/>
    </xf>
    <xf numFmtId="0" fontId="40" fillId="0" borderId="9" xfId="6" applyFont="1" applyBorder="1" applyAlignment="1">
      <alignment horizontal="center"/>
    </xf>
    <xf numFmtId="0" fontId="40" fillId="0" borderId="11" xfId="6" applyFont="1" applyBorder="1" applyAlignment="1">
      <alignment horizontal="center"/>
    </xf>
    <xf numFmtId="0" fontId="40" fillId="0" borderId="33" xfId="7" applyFont="1" applyBorder="1" applyAlignment="1"/>
    <xf numFmtId="0" fontId="41" fillId="0" borderId="37" xfId="7" applyFont="1" applyBorder="1" applyAlignment="1">
      <alignment horizontal="center"/>
    </xf>
    <xf numFmtId="0" fontId="41" fillId="0" borderId="34" xfId="7" applyFont="1" applyBorder="1" applyAlignment="1">
      <alignment horizontal="center"/>
    </xf>
    <xf numFmtId="0" fontId="41" fillId="0" borderId="43" xfId="7" applyFont="1" applyBorder="1" applyAlignment="1">
      <alignment horizontal="center"/>
    </xf>
    <xf numFmtId="0" fontId="41" fillId="0" borderId="44" xfId="7" applyFont="1" applyBorder="1" applyAlignment="1">
      <alignment horizontal="center"/>
    </xf>
    <xf numFmtId="0" fontId="40" fillId="0" borderId="13" xfId="7" applyFont="1" applyBorder="1" applyAlignment="1">
      <alignment horizontal="center" vertical="center"/>
    </xf>
    <xf numFmtId="0" fontId="40" fillId="0" borderId="15" xfId="7" applyFont="1" applyBorder="1" applyAlignment="1">
      <alignment horizontal="center" vertical="center"/>
    </xf>
    <xf numFmtId="0" fontId="40" fillId="0" borderId="18" xfId="7" applyFont="1" applyBorder="1" applyAlignment="1">
      <alignment horizontal="center" vertical="center"/>
    </xf>
    <xf numFmtId="0" fontId="40" fillId="0" borderId="19" xfId="7" applyFont="1" applyBorder="1" applyAlignment="1">
      <alignment horizontal="center" vertical="center"/>
    </xf>
    <xf numFmtId="0" fontId="40" fillId="0" borderId="1" xfId="7" applyFont="1" applyBorder="1" applyAlignment="1">
      <alignment horizontal="center" vertical="center"/>
    </xf>
    <xf numFmtId="0" fontId="40" fillId="0" borderId="3" xfId="7" applyFont="1" applyBorder="1" applyAlignment="1">
      <alignment horizontal="center" vertical="center"/>
    </xf>
    <xf numFmtId="0" fontId="61" fillId="0" borderId="13" xfId="7" applyFont="1" applyBorder="1" applyAlignment="1">
      <alignment horizontal="center" vertical="center"/>
    </xf>
    <xf numFmtId="0" fontId="61" fillId="0" borderId="14" xfId="7" applyFont="1" applyBorder="1" applyAlignment="1">
      <alignment horizontal="center" vertical="center"/>
    </xf>
    <xf numFmtId="0" fontId="61" fillId="0" borderId="15" xfId="7" applyFont="1" applyBorder="1" applyAlignment="1">
      <alignment horizontal="center" vertical="center"/>
    </xf>
    <xf numFmtId="0" fontId="61" fillId="0" borderId="18" xfId="7" applyFont="1" applyBorder="1" applyAlignment="1">
      <alignment horizontal="center" vertical="center"/>
    </xf>
    <xf numFmtId="0" fontId="61" fillId="0" borderId="0" xfId="7" applyFont="1" applyBorder="1" applyAlignment="1">
      <alignment horizontal="center" vertical="center"/>
    </xf>
    <xf numFmtId="0" fontId="61" fillId="0" borderId="19" xfId="7" applyFont="1" applyBorder="1" applyAlignment="1">
      <alignment horizontal="center" vertical="center"/>
    </xf>
    <xf numFmtId="0" fontId="61" fillId="0" borderId="1" xfId="7" applyFont="1" applyBorder="1" applyAlignment="1">
      <alignment horizontal="center" vertical="center"/>
    </xf>
    <xf numFmtId="0" fontId="61" fillId="0" borderId="16" xfId="7" applyFont="1" applyBorder="1" applyAlignment="1">
      <alignment horizontal="center" vertical="center"/>
    </xf>
    <xf numFmtId="0" fontId="61" fillId="0" borderId="3" xfId="7" applyFont="1" applyBorder="1" applyAlignment="1">
      <alignment horizontal="center" vertical="center"/>
    </xf>
    <xf numFmtId="0" fontId="41" fillId="0" borderId="37" xfId="7" applyFont="1" applyBorder="1"/>
    <xf numFmtId="0" fontId="41" fillId="0" borderId="33" xfId="7" applyFont="1" applyBorder="1"/>
    <xf numFmtId="0" fontId="41" fillId="0" borderId="34" xfId="7" applyFont="1" applyBorder="1"/>
    <xf numFmtId="0" fontId="41" fillId="0" borderId="21" xfId="7" applyFont="1" applyBorder="1"/>
    <xf numFmtId="0" fontId="41" fillId="0" borderId="38" xfId="7" applyFont="1" applyBorder="1"/>
    <xf numFmtId="0" fontId="41" fillId="0" borderId="22" xfId="7" applyFont="1" applyBorder="1"/>
    <xf numFmtId="0" fontId="40" fillId="0" borderId="4" xfId="7" applyFont="1" applyBorder="1" applyAlignment="1"/>
    <xf numFmtId="0" fontId="61" fillId="0" borderId="12" xfId="7" applyFont="1" applyBorder="1" applyAlignment="1">
      <alignment horizontal="center" vertical="center"/>
    </xf>
    <xf numFmtId="0" fontId="61" fillId="0" borderId="17" xfId="7" applyFont="1" applyBorder="1" applyAlignment="1">
      <alignment horizontal="center" vertical="center"/>
    </xf>
    <xf numFmtId="0" fontId="61" fillId="0" borderId="2" xfId="7" applyFont="1" applyBorder="1" applyAlignment="1">
      <alignment horizontal="center" vertical="center"/>
    </xf>
    <xf numFmtId="0" fontId="40" fillId="0" borderId="7" xfId="7" applyFont="1" applyBorder="1" applyAlignment="1">
      <alignment horizontal="center"/>
    </xf>
    <xf numFmtId="0" fontId="41" fillId="0" borderId="8" xfId="7" applyFont="1" applyBorder="1"/>
    <xf numFmtId="0" fontId="41" fillId="0" borderId="9" xfId="7" applyFont="1" applyBorder="1"/>
    <xf numFmtId="0" fontId="41" fillId="0" borderId="21" xfId="7" applyFont="1" applyBorder="1" applyAlignment="1">
      <alignment horizontal="center"/>
    </xf>
    <xf numFmtId="0" fontId="41" fillId="0" borderId="22" xfId="7" applyFont="1" applyBorder="1" applyAlignment="1">
      <alignment horizontal="center"/>
    </xf>
    <xf numFmtId="0" fontId="40" fillId="0" borderId="0" xfId="7" applyFont="1" applyAlignment="1">
      <alignment horizontal="right"/>
    </xf>
    <xf numFmtId="49" fontId="52" fillId="4" borderId="37" xfId="7" applyNumberFormat="1" applyFont="1" applyFill="1" applyBorder="1" applyAlignment="1" applyProtection="1">
      <alignment horizontal="left"/>
    </xf>
    <xf numFmtId="49" fontId="52" fillId="4" borderId="33" xfId="7" applyNumberFormat="1" applyFont="1" applyFill="1" applyBorder="1" applyAlignment="1" applyProtection="1">
      <alignment horizontal="left"/>
    </xf>
    <xf numFmtId="49" fontId="52" fillId="4" borderId="34" xfId="7" applyNumberFormat="1" applyFont="1" applyFill="1" applyBorder="1" applyAlignment="1" applyProtection="1">
      <alignment horizontal="left"/>
    </xf>
    <xf numFmtId="0" fontId="41" fillId="0" borderId="8" xfId="7" applyFont="1" applyBorder="1" applyAlignment="1">
      <alignment horizontal="center"/>
    </xf>
    <xf numFmtId="0" fontId="41" fillId="0" borderId="11" xfId="7" applyFont="1" applyBorder="1" applyAlignment="1">
      <alignment horizontal="center"/>
    </xf>
    <xf numFmtId="0" fontId="41" fillId="0" borderId="43" xfId="7" applyFont="1" applyBorder="1"/>
    <xf numFmtId="0" fontId="41" fillId="0" borderId="41" xfId="7" applyFont="1" applyBorder="1"/>
    <xf numFmtId="0" fontId="41" fillId="0" borderId="44" xfId="7" applyFont="1" applyBorder="1"/>
    <xf numFmtId="0" fontId="40" fillId="0" borderId="43" xfId="7" applyFont="1" applyFill="1" applyBorder="1"/>
    <xf numFmtId="0" fontId="40" fillId="0" borderId="41" xfId="7" applyFont="1" applyFill="1" applyBorder="1"/>
    <xf numFmtId="0" fontId="40" fillId="0" borderId="44" xfId="7" applyFont="1" applyFill="1" applyBorder="1"/>
    <xf numFmtId="0" fontId="56" fillId="0" borderId="10" xfId="7" applyFont="1" applyBorder="1"/>
    <xf numFmtId="0" fontId="56" fillId="0" borderId="4" xfId="7" applyFont="1" applyBorder="1"/>
    <xf numFmtId="0" fontId="56" fillId="0" borderId="6" xfId="7" applyFont="1" applyBorder="1"/>
    <xf numFmtId="0" fontId="41" fillId="0" borderId="0" xfId="8" applyFont="1" applyFill="1" applyBorder="1" applyAlignment="1" applyProtection="1">
      <alignment horizontal="left"/>
      <protection hidden="1"/>
    </xf>
    <xf numFmtId="0" fontId="41" fillId="0" borderId="10" xfId="7" applyFont="1" applyBorder="1" applyAlignment="1">
      <alignment horizontal="center"/>
    </xf>
    <xf numFmtId="0" fontId="41" fillId="0" borderId="6" xfId="7" applyFont="1" applyBorder="1" applyAlignment="1">
      <alignment horizontal="center"/>
    </xf>
    <xf numFmtId="0" fontId="40" fillId="0" borderId="7" xfId="7" applyFont="1" applyBorder="1" applyAlignment="1">
      <alignment horizontal="left"/>
    </xf>
    <xf numFmtId="0" fontId="47" fillId="0" borderId="0" xfId="7" applyFont="1" applyAlignment="1">
      <alignment horizontal="center"/>
    </xf>
    <xf numFmtId="0" fontId="40" fillId="0" borderId="23" xfId="7" applyFont="1" applyBorder="1" applyAlignment="1">
      <alignment horizontal="center"/>
    </xf>
    <xf numFmtId="0" fontId="40" fillId="0" borderId="23" xfId="7" applyFont="1" applyBorder="1" applyAlignment="1">
      <alignment horizontal="left"/>
    </xf>
    <xf numFmtId="0" fontId="41" fillId="0" borderId="0" xfId="8" applyFont="1" applyFill="1" applyBorder="1" applyAlignment="1" applyProtection="1">
      <alignment horizontal="left" indent="2"/>
      <protection hidden="1"/>
    </xf>
    <xf numFmtId="0" fontId="41" fillId="0" borderId="43" xfId="7" applyFont="1" applyFill="1" applyBorder="1"/>
    <xf numFmtId="0" fontId="41" fillId="0" borderId="41" xfId="7" applyFont="1" applyFill="1" applyBorder="1"/>
    <xf numFmtId="0" fontId="41" fillId="0" borderId="44" xfId="7" applyFont="1" applyFill="1" applyBorder="1"/>
    <xf numFmtId="0" fontId="41" fillId="0" borderId="23" xfId="7" applyFont="1" applyBorder="1" applyAlignment="1">
      <alignment horizontal="center"/>
    </xf>
    <xf numFmtId="0" fontId="41" fillId="0" borderId="18" xfId="0" applyFont="1" applyBorder="1"/>
    <xf numFmtId="0" fontId="41" fillId="0" borderId="0" xfId="0" applyFont="1" applyBorder="1"/>
    <xf numFmtId="0" fontId="41" fillId="0" borderId="19" xfId="0" applyFont="1" applyBorder="1"/>
    <xf numFmtId="0" fontId="46" fillId="0" borderId="18" xfId="0" applyFont="1" applyBorder="1"/>
    <xf numFmtId="0" fontId="46" fillId="0" borderId="0" xfId="0" applyFont="1" applyBorder="1"/>
    <xf numFmtId="0" fontId="46" fillId="0" borderId="19" xfId="0" applyFont="1" applyBorder="1"/>
    <xf numFmtId="0" fontId="40" fillId="0" borderId="7" xfId="0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/>
    </xf>
    <xf numFmtId="0" fontId="40" fillId="0" borderId="18" xfId="0" applyFont="1" applyBorder="1"/>
    <xf numFmtId="0" fontId="40" fillId="0" borderId="0" xfId="0" applyFont="1" applyBorder="1"/>
    <xf numFmtId="0" fontId="40" fillId="0" borderId="19" xfId="0" applyFont="1" applyBorder="1"/>
    <xf numFmtId="0" fontId="40" fillId="0" borderId="2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/>
    </xf>
    <xf numFmtId="0" fontId="40" fillId="0" borderId="12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horizontal="center" vertical="center"/>
    </xf>
    <xf numFmtId="0" fontId="40" fillId="0" borderId="1" xfId="0" applyFont="1" applyBorder="1" applyAlignment="1">
      <alignment horizontal="right"/>
    </xf>
    <xf numFmtId="0" fontId="40" fillId="0" borderId="16" xfId="0" applyFont="1" applyBorder="1" applyAlignment="1">
      <alignment horizontal="right"/>
    </xf>
    <xf numFmtId="0" fontId="40" fillId="0" borderId="3" xfId="0" applyFont="1" applyBorder="1" applyAlignment="1">
      <alignment horizontal="right"/>
    </xf>
    <xf numFmtId="0" fontId="40" fillId="0" borderId="13" xfId="0" applyFont="1" applyFill="1" applyBorder="1" applyAlignment="1">
      <alignment horizontal="right" vertical="center"/>
    </xf>
    <xf numFmtId="0" fontId="40" fillId="0" borderId="14" xfId="0" applyFont="1" applyFill="1" applyBorder="1" applyAlignment="1">
      <alignment horizontal="right" vertical="center"/>
    </xf>
    <xf numFmtId="0" fontId="40" fillId="0" borderId="7" xfId="0" applyFont="1" applyFill="1" applyBorder="1" applyAlignment="1">
      <alignment horizontal="center" vertical="center"/>
    </xf>
    <xf numFmtId="0" fontId="40" fillId="4" borderId="12" xfId="0" applyFont="1" applyFill="1" applyBorder="1" applyAlignment="1">
      <alignment horizontal="center" vertical="center"/>
    </xf>
    <xf numFmtId="0" fontId="40" fillId="4" borderId="2" xfId="0" applyFont="1" applyFill="1" applyBorder="1" applyAlignment="1">
      <alignment horizontal="center" vertical="center"/>
    </xf>
    <xf numFmtId="191" fontId="40" fillId="4" borderId="8" xfId="0" applyNumberFormat="1" applyFont="1" applyFill="1" applyBorder="1" applyAlignment="1">
      <alignment horizontal="center" vertical="center"/>
    </xf>
    <xf numFmtId="191" fontId="40" fillId="4" borderId="9" xfId="0" applyNumberFormat="1" applyFont="1" applyFill="1" applyBorder="1" applyAlignment="1">
      <alignment horizontal="center" vertical="center"/>
    </xf>
    <xf numFmtId="3" fontId="41" fillId="0" borderId="33" xfId="0" applyNumberFormat="1" applyFont="1" applyBorder="1" applyAlignment="1">
      <alignment horizontal="center"/>
    </xf>
    <xf numFmtId="0" fontId="40" fillId="4" borderId="0" xfId="0" applyFont="1" applyFill="1" applyBorder="1" applyAlignment="1">
      <alignment horizontal="center"/>
    </xf>
    <xf numFmtId="0" fontId="40" fillId="0" borderId="14" xfId="0" applyFont="1" applyBorder="1" applyAlignment="1">
      <alignment horizontal="center"/>
    </xf>
    <xf numFmtId="0" fontId="41" fillId="0" borderId="0" xfId="8" applyFont="1" applyFill="1" applyBorder="1" applyAlignment="1" applyProtection="1">
      <alignment horizontal="center" vertical="top"/>
      <protection hidden="1"/>
    </xf>
    <xf numFmtId="2" fontId="40" fillId="4" borderId="13" xfId="0" applyNumberFormat="1" applyFont="1" applyFill="1" applyBorder="1" applyAlignment="1">
      <alignment horizontal="center" vertical="center"/>
    </xf>
    <xf numFmtId="2" fontId="40" fillId="4" borderId="15" xfId="0" applyNumberFormat="1" applyFont="1" applyFill="1" applyBorder="1" applyAlignment="1">
      <alignment horizontal="center" vertical="center"/>
    </xf>
    <xf numFmtId="2" fontId="40" fillId="4" borderId="1" xfId="0" applyNumberFormat="1" applyFont="1" applyFill="1" applyBorder="1" applyAlignment="1">
      <alignment horizontal="center" vertical="center"/>
    </xf>
    <xf numFmtId="2" fontId="40" fillId="4" borderId="3" xfId="0" applyNumberFormat="1" applyFont="1" applyFill="1" applyBorder="1" applyAlignment="1">
      <alignment horizontal="center" vertical="center"/>
    </xf>
    <xf numFmtId="0" fontId="40" fillId="4" borderId="13" xfId="0" applyFont="1" applyFill="1" applyBorder="1" applyAlignment="1">
      <alignment horizontal="center" vertical="center"/>
    </xf>
    <xf numFmtId="0" fontId="40" fillId="4" borderId="15" xfId="0" applyFont="1" applyFill="1" applyBorder="1" applyAlignment="1">
      <alignment horizontal="center" vertical="center"/>
    </xf>
    <xf numFmtId="0" fontId="40" fillId="4" borderId="1" xfId="0" applyFont="1" applyFill="1" applyBorder="1" applyAlignment="1">
      <alignment horizontal="center" vertical="center"/>
    </xf>
    <xf numFmtId="0" fontId="40" fillId="4" borderId="3" xfId="0" applyFont="1" applyFill="1" applyBorder="1" applyAlignment="1">
      <alignment horizontal="center" vertical="center"/>
    </xf>
    <xf numFmtId="0" fontId="41" fillId="4" borderId="4" xfId="0" applyFont="1" applyFill="1" applyBorder="1" applyAlignment="1">
      <alignment horizontal="left"/>
    </xf>
    <xf numFmtId="0" fontId="40" fillId="0" borderId="0" xfId="0" applyFont="1" applyBorder="1" applyAlignment="1">
      <alignment horizontal="center"/>
    </xf>
    <xf numFmtId="3" fontId="41" fillId="4" borderId="33" xfId="0" applyNumberFormat="1" applyFont="1" applyFill="1" applyBorder="1" applyAlignment="1">
      <alignment horizontal="center"/>
    </xf>
    <xf numFmtId="0" fontId="40" fillId="4" borderId="4" xfId="0" applyFont="1" applyFill="1" applyBorder="1" applyAlignment="1">
      <alignment horizontal="left"/>
    </xf>
    <xf numFmtId="0" fontId="40" fillId="4" borderId="33" xfId="0" applyFont="1" applyFill="1" applyBorder="1" applyAlignment="1">
      <alignment horizontal="left"/>
    </xf>
    <xf numFmtId="49" fontId="40" fillId="4" borderId="12" xfId="0" applyNumberFormat="1" applyFont="1" applyFill="1" applyBorder="1" applyAlignment="1">
      <alignment horizontal="center" vertical="center"/>
    </xf>
    <xf numFmtId="49" fontId="40" fillId="4" borderId="2" xfId="0" applyNumberFormat="1" applyFont="1" applyFill="1" applyBorder="1" applyAlignment="1">
      <alignment horizontal="center" vertical="center"/>
    </xf>
    <xf numFmtId="0" fontId="40" fillId="4" borderId="8" xfId="0" applyFont="1" applyFill="1" applyBorder="1" applyAlignment="1">
      <alignment horizontal="center"/>
    </xf>
    <xf numFmtId="0" fontId="40" fillId="4" borderId="11" xfId="0" applyFont="1" applyFill="1" applyBorder="1" applyAlignment="1">
      <alignment horizontal="center"/>
    </xf>
    <xf numFmtId="49" fontId="40" fillId="4" borderId="8" xfId="0" applyNumberFormat="1" applyFont="1" applyFill="1" applyBorder="1" applyAlignment="1">
      <alignment horizontal="center"/>
    </xf>
    <xf numFmtId="49" fontId="40" fillId="4" borderId="9" xfId="0" applyNumberFormat="1" applyFont="1" applyFill="1" applyBorder="1" applyAlignment="1">
      <alignment horizontal="center"/>
    </xf>
    <xf numFmtId="0" fontId="41" fillId="4" borderId="33" xfId="0" applyNumberFormat="1" applyFont="1" applyFill="1" applyBorder="1" applyAlignment="1">
      <alignment horizontal="center"/>
    </xf>
    <xf numFmtId="0" fontId="46" fillId="0" borderId="18" xfId="1" applyNumberFormat="1" applyFont="1" applyBorder="1"/>
    <xf numFmtId="0" fontId="46" fillId="0" borderId="19" xfId="1" applyNumberFormat="1" applyFont="1" applyBorder="1"/>
    <xf numFmtId="0" fontId="41" fillId="0" borderId="18" xfId="1" applyNumberFormat="1" applyFont="1" applyBorder="1"/>
    <xf numFmtId="0" fontId="41" fillId="0" borderId="19" xfId="1" applyNumberFormat="1" applyFont="1" applyBorder="1"/>
    <xf numFmtId="189" fontId="40" fillId="0" borderId="18" xfId="1" applyFont="1" applyBorder="1" applyAlignment="1">
      <alignment horizontal="center"/>
    </xf>
    <xf numFmtId="189" fontId="40" fillId="0" borderId="19" xfId="1" applyFont="1" applyBorder="1" applyAlignment="1">
      <alignment horizontal="center"/>
    </xf>
    <xf numFmtId="0" fontId="40" fillId="0" borderId="11" xfId="0" applyFont="1" applyBorder="1" applyAlignment="1">
      <alignment horizontal="center"/>
    </xf>
    <xf numFmtId="0" fontId="40" fillId="0" borderId="9" xfId="0" applyFont="1" applyBorder="1" applyAlignment="1">
      <alignment horizontal="center"/>
    </xf>
    <xf numFmtId="0" fontId="40" fillId="0" borderId="8" xfId="0" applyFont="1" applyBorder="1" applyAlignment="1">
      <alignment horizont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1" fillId="0" borderId="13" xfId="1" applyNumberFormat="1" applyFont="1" applyBorder="1"/>
    <xf numFmtId="0" fontId="41" fillId="0" borderId="15" xfId="1" applyNumberFormat="1" applyFont="1" applyBorder="1"/>
    <xf numFmtId="200" fontId="41" fillId="0" borderId="18" xfId="1" applyNumberFormat="1" applyFont="1" applyBorder="1" applyAlignment="1">
      <alignment horizontal="center"/>
    </xf>
    <xf numFmtId="200" fontId="41" fillId="0" borderId="19" xfId="1" applyNumberFormat="1" applyFont="1" applyBorder="1" applyAlignment="1">
      <alignment horizontal="center"/>
    </xf>
    <xf numFmtId="0" fontId="40" fillId="4" borderId="8" xfId="0" applyFont="1" applyFill="1" applyBorder="1" applyAlignment="1">
      <alignment horizontal="right"/>
    </xf>
    <xf numFmtId="0" fontId="40" fillId="4" borderId="9" xfId="0" applyFont="1" applyFill="1" applyBorder="1" applyAlignment="1">
      <alignment horizontal="right"/>
    </xf>
    <xf numFmtId="0" fontId="40" fillId="4" borderId="18" xfId="0" applyFont="1" applyFill="1" applyBorder="1" applyAlignment="1">
      <alignment horizontal="right"/>
    </xf>
    <xf numFmtId="0" fontId="40" fillId="4" borderId="19" xfId="0" applyFont="1" applyFill="1" applyBorder="1" applyAlignment="1">
      <alignment horizontal="right"/>
    </xf>
    <xf numFmtId="189" fontId="41" fillId="0" borderId="18" xfId="1" applyFont="1" applyBorder="1" applyAlignment="1">
      <alignment horizontal="left"/>
    </xf>
    <xf numFmtId="189" fontId="41" fillId="0" borderId="19" xfId="1" applyFont="1" applyBorder="1" applyAlignment="1">
      <alignment horizontal="left"/>
    </xf>
    <xf numFmtId="0" fontId="41" fillId="0" borderId="1" xfId="1" applyNumberFormat="1" applyFont="1" applyBorder="1"/>
    <xf numFmtId="0" fontId="41" fillId="0" borderId="3" xfId="1" applyNumberFormat="1" applyFont="1" applyBorder="1"/>
    <xf numFmtId="200" fontId="40" fillId="0" borderId="8" xfId="1" applyNumberFormat="1" applyFont="1" applyBorder="1" applyAlignment="1">
      <alignment horizontal="center" vertical="center"/>
    </xf>
    <xf numFmtId="200" fontId="40" fillId="0" borderId="9" xfId="1" applyNumberFormat="1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64" fillId="0" borderId="13" xfId="0" applyFont="1" applyBorder="1"/>
    <xf numFmtId="0" fontId="64" fillId="0" borderId="14" xfId="0" applyFont="1" applyBorder="1"/>
    <xf numFmtId="0" fontId="64" fillId="0" borderId="15" xfId="0" applyFont="1" applyBorder="1"/>
    <xf numFmtId="0" fontId="64" fillId="0" borderId="18" xfId="0" applyFont="1" applyBorder="1"/>
    <xf numFmtId="0" fontId="64" fillId="0" borderId="0" xfId="0" applyFont="1" applyBorder="1"/>
    <xf numFmtId="0" fontId="64" fillId="0" borderId="19" xfId="0" applyFont="1" applyBorder="1"/>
    <xf numFmtId="200" fontId="40" fillId="0" borderId="13" xfId="1" applyNumberFormat="1" applyFont="1" applyBorder="1" applyAlignment="1">
      <alignment horizontal="center" vertical="center"/>
    </xf>
    <xf numFmtId="200" fontId="40" fillId="0" borderId="14" xfId="1" applyNumberFormat="1" applyFont="1" applyBorder="1" applyAlignment="1">
      <alignment horizontal="center" vertical="center"/>
    </xf>
    <xf numFmtId="200" fontId="40" fillId="0" borderId="1" xfId="1" applyNumberFormat="1" applyFont="1" applyBorder="1" applyAlignment="1">
      <alignment horizontal="center" vertical="center"/>
    </xf>
    <xf numFmtId="200" fontId="40" fillId="0" borderId="16" xfId="1" applyNumberFormat="1" applyFont="1" applyBorder="1" applyAlignment="1">
      <alignment horizontal="center" vertical="center"/>
    </xf>
    <xf numFmtId="0" fontId="41" fillId="0" borderId="0" xfId="8" applyFont="1" applyFill="1" applyBorder="1" applyAlignment="1" applyProtection="1">
      <alignment horizontal="left" vertical="top" indent="11"/>
      <protection hidden="1"/>
    </xf>
    <xf numFmtId="0" fontId="41" fillId="0" borderId="0" xfId="8" applyFont="1" applyFill="1" applyBorder="1" applyAlignment="1" applyProtection="1">
      <alignment horizontal="left" indent="15"/>
      <protection hidden="1"/>
    </xf>
    <xf numFmtId="0" fontId="41" fillId="0" borderId="0" xfId="8" applyFont="1" applyFill="1" applyBorder="1" applyAlignment="1" applyProtection="1">
      <alignment horizontal="left" indent="1"/>
      <protection hidden="1"/>
    </xf>
    <xf numFmtId="0" fontId="41" fillId="0" borderId="0" xfId="8" applyFont="1" applyFill="1" applyBorder="1" applyAlignment="1" applyProtection="1">
      <alignment horizontal="left" indent="11"/>
      <protection hidden="1"/>
    </xf>
    <xf numFmtId="0" fontId="41" fillId="0" borderId="0" xfId="8" applyFont="1" applyFill="1" applyBorder="1" applyAlignment="1" applyProtection="1">
      <alignment horizontal="left" indent="17"/>
      <protection hidden="1"/>
    </xf>
    <xf numFmtId="0" fontId="41" fillId="4" borderId="8" xfId="0" applyNumberFormat="1" applyFont="1" applyFill="1" applyBorder="1" applyAlignment="1">
      <alignment horizontal="center"/>
    </xf>
    <xf numFmtId="0" fontId="41" fillId="4" borderId="9" xfId="0" applyNumberFormat="1" applyFont="1" applyFill="1" applyBorder="1" applyAlignment="1">
      <alignment horizontal="center"/>
    </xf>
    <xf numFmtId="0" fontId="41" fillId="0" borderId="0" xfId="8" applyFont="1" applyFill="1" applyBorder="1" applyAlignment="1" applyProtection="1">
      <alignment horizontal="left" indent="20"/>
      <protection hidden="1"/>
    </xf>
    <xf numFmtId="200" fontId="41" fillId="0" borderId="8" xfId="1" applyNumberFormat="1" applyFont="1" applyBorder="1" applyAlignment="1">
      <alignment horizontal="center"/>
    </xf>
    <xf numFmtId="200" fontId="41" fillId="0" borderId="9" xfId="1" applyNumberFormat="1" applyFont="1" applyBorder="1" applyAlignment="1">
      <alignment horizontal="center"/>
    </xf>
    <xf numFmtId="0" fontId="41" fillId="0" borderId="0" xfId="8" applyFont="1" applyFill="1" applyBorder="1" applyAlignment="1" applyProtection="1">
      <alignment horizontal="left" indent="19"/>
      <protection hidden="1"/>
    </xf>
    <xf numFmtId="0" fontId="41" fillId="0" borderId="0" xfId="8" applyFont="1" applyFill="1" applyBorder="1" applyAlignment="1" applyProtection="1">
      <protection hidden="1"/>
    </xf>
    <xf numFmtId="0" fontId="40" fillId="0" borderId="0" xfId="0" applyFont="1" applyBorder="1" applyAlignment="1">
      <alignment horizontal="left"/>
    </xf>
    <xf numFmtId="0" fontId="40" fillId="4" borderId="12" xfId="0" applyFont="1" applyFill="1" applyBorder="1" applyAlignment="1">
      <alignment vertical="center"/>
    </xf>
    <xf numFmtId="0" fontId="40" fillId="4" borderId="2" xfId="0" applyFont="1" applyFill="1" applyBorder="1" applyAlignment="1">
      <alignment vertical="center"/>
    </xf>
    <xf numFmtId="191" fontId="40" fillId="4" borderId="8" xfId="0" applyNumberFormat="1" applyFont="1" applyFill="1" applyBorder="1" applyAlignment="1">
      <alignment horizontal="center"/>
    </xf>
    <xf numFmtId="191" fontId="40" fillId="4" borderId="9" xfId="0" applyNumberFormat="1" applyFont="1" applyFill="1" applyBorder="1" applyAlignment="1">
      <alignment horizontal="center"/>
    </xf>
    <xf numFmtId="0" fontId="40" fillId="4" borderId="0" xfId="0" applyFont="1" applyFill="1" applyAlignment="1">
      <alignment horizontal="center"/>
    </xf>
    <xf numFmtId="191" fontId="40" fillId="4" borderId="8" xfId="0" applyNumberFormat="1" applyFont="1" applyFill="1" applyBorder="1" applyAlignment="1">
      <alignment horizontal="center" vertical="center" wrapText="1"/>
    </xf>
    <xf numFmtId="191" fontId="40" fillId="4" borderId="9" xfId="0" applyNumberFormat="1" applyFont="1" applyFill="1" applyBorder="1" applyAlignment="1">
      <alignment horizontal="center" vertical="center" wrapText="1"/>
    </xf>
  </cellXfs>
  <cellStyles count="10">
    <cellStyle name="Comma_ อำนวยการ 1" xfId="2"/>
    <cellStyle name="Normal - Style1" xfId="3"/>
    <cellStyle name="Normal_ อำนวยการ 1" xfId="4"/>
    <cellStyle name="เครื่องหมายจุลภาค" xfId="1" builtinId="3"/>
    <cellStyle name="เครื่องหมายจุลภาค 2" xfId="9"/>
    <cellStyle name="เครื่องหมายจุลภาค_ระบบประปาหมู่บ้านแบบผิวดินขนาดใหญ่(ปร.5-6)" xfId="5"/>
    <cellStyle name="ปกติ" xfId="0" builtinId="0"/>
    <cellStyle name="ปกติ 2" xfId="8"/>
    <cellStyle name="ปกติ_10-ประจวบ-หัวหิน-1(อนนุสรณ)" xfId="6"/>
    <cellStyle name="ปกติ_ระบบประปาหมู่บ้านแบบผิวดินขนาดใหญ่(ปร.5-6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2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37" Type="http://schemas.openxmlformats.org/officeDocument/2006/relationships/externalLink" Target="externalLinks/externalLink6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57151</xdr:colOff>
      <xdr:row>23</xdr:row>
      <xdr:rowOff>76200</xdr:rowOff>
    </xdr:from>
    <xdr:to>
      <xdr:col>8</xdr:col>
      <xdr:colOff>352425</xdr:colOff>
      <xdr:row>27</xdr:row>
      <xdr:rowOff>152400</xdr:rowOff>
    </xdr:to>
    <xdr:sp macro="" textlink="">
      <xdr:nvSpPr>
        <xdr:cNvPr id="2" name="วงเล็บปีกกาขวา 1"/>
        <xdr:cNvSpPr/>
      </xdr:nvSpPr>
      <xdr:spPr bwMode="auto">
        <a:xfrm>
          <a:off x="4857751" y="5667375"/>
          <a:ext cx="295274" cy="1028700"/>
        </a:xfrm>
        <a:prstGeom prst="rightBrace">
          <a:avLst>
            <a:gd name="adj1" fmla="val 8333"/>
            <a:gd name="adj2" fmla="val 50915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95251</xdr:colOff>
      <xdr:row>45</xdr:row>
      <xdr:rowOff>123825</xdr:rowOff>
    </xdr:from>
    <xdr:to>
      <xdr:col>8</xdr:col>
      <xdr:colOff>381001</xdr:colOff>
      <xdr:row>51</xdr:row>
      <xdr:rowOff>123825</xdr:rowOff>
    </xdr:to>
    <xdr:sp macro="" textlink="">
      <xdr:nvSpPr>
        <xdr:cNvPr id="3" name="วงเล็บปีกกาขวา 2"/>
        <xdr:cNvSpPr/>
      </xdr:nvSpPr>
      <xdr:spPr bwMode="auto">
        <a:xfrm>
          <a:off x="4895851" y="10953750"/>
          <a:ext cx="285750" cy="14287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9</xdr:row>
      <xdr:rowOff>190499</xdr:rowOff>
    </xdr:from>
    <xdr:to>
      <xdr:col>7</xdr:col>
      <xdr:colOff>447675</xdr:colOff>
      <xdr:row>12</xdr:row>
      <xdr:rowOff>200025</xdr:rowOff>
    </xdr:to>
    <xdr:sp macro="" textlink="">
      <xdr:nvSpPr>
        <xdr:cNvPr id="2" name="วงเล็บปีกกาขวา 1"/>
        <xdr:cNvSpPr/>
      </xdr:nvSpPr>
      <xdr:spPr bwMode="auto">
        <a:xfrm>
          <a:off x="5410200" y="2524124"/>
          <a:ext cx="304800" cy="838201"/>
        </a:xfrm>
        <a:prstGeom prst="rightBrace">
          <a:avLst>
            <a:gd name="adj1" fmla="val 8333"/>
            <a:gd name="adj2" fmla="val 63793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th-TH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15</xdr:row>
      <xdr:rowOff>142875</xdr:rowOff>
    </xdr:from>
    <xdr:to>
      <xdr:col>7</xdr:col>
      <xdr:colOff>342900</xdr:colOff>
      <xdr:row>18</xdr:row>
      <xdr:rowOff>219075</xdr:rowOff>
    </xdr:to>
    <xdr:sp macro="" textlink="">
      <xdr:nvSpPr>
        <xdr:cNvPr id="25694" name="AutoShape 2"/>
        <xdr:cNvSpPr>
          <a:spLocks/>
        </xdr:cNvSpPr>
      </xdr:nvSpPr>
      <xdr:spPr bwMode="auto">
        <a:xfrm>
          <a:off x="5743575" y="3733800"/>
          <a:ext cx="342900" cy="904875"/>
        </a:xfrm>
        <a:prstGeom prst="rightBrace">
          <a:avLst>
            <a:gd name="adj1" fmla="val 21991"/>
            <a:gd name="adj2" fmla="val 5277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98</xdr:row>
      <xdr:rowOff>152400</xdr:rowOff>
    </xdr:from>
    <xdr:to>
      <xdr:col>7</xdr:col>
      <xdr:colOff>371475</xdr:colOff>
      <xdr:row>112</xdr:row>
      <xdr:rowOff>142875</xdr:rowOff>
    </xdr:to>
    <xdr:sp macro="" textlink="">
      <xdr:nvSpPr>
        <xdr:cNvPr id="19669" name="AutoShape 2"/>
        <xdr:cNvSpPr>
          <a:spLocks/>
        </xdr:cNvSpPr>
      </xdr:nvSpPr>
      <xdr:spPr bwMode="auto">
        <a:xfrm>
          <a:off x="5581650" y="27222450"/>
          <a:ext cx="361950" cy="3857625"/>
        </a:xfrm>
        <a:prstGeom prst="rightBrace">
          <a:avLst>
            <a:gd name="adj1" fmla="val 87780"/>
            <a:gd name="adj2" fmla="val 4278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28575</xdr:colOff>
      <xdr:row>37</xdr:row>
      <xdr:rowOff>142875</xdr:rowOff>
    </xdr:from>
    <xdr:to>
      <xdr:col>7</xdr:col>
      <xdr:colOff>447675</xdr:colOff>
      <xdr:row>80</xdr:row>
      <xdr:rowOff>180975</xdr:rowOff>
    </xdr:to>
    <xdr:sp macro="" textlink="">
      <xdr:nvSpPr>
        <xdr:cNvPr id="19670" name="AutoShape 5"/>
        <xdr:cNvSpPr>
          <a:spLocks/>
        </xdr:cNvSpPr>
      </xdr:nvSpPr>
      <xdr:spPr bwMode="auto">
        <a:xfrm>
          <a:off x="5600700" y="10363200"/>
          <a:ext cx="419100" cy="11915775"/>
        </a:xfrm>
        <a:prstGeom prst="rightBrace">
          <a:avLst>
            <a:gd name="adj1" fmla="val 236932"/>
            <a:gd name="adj2" fmla="val 51106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31</xdr:row>
      <xdr:rowOff>123825</xdr:rowOff>
    </xdr:from>
    <xdr:to>
      <xdr:col>9</xdr:col>
      <xdr:colOff>333375</xdr:colOff>
      <xdr:row>35</xdr:row>
      <xdr:rowOff>190500</xdr:rowOff>
    </xdr:to>
    <xdr:sp macro="" textlink="">
      <xdr:nvSpPr>
        <xdr:cNvPr id="17697" name="AutoShape 46"/>
        <xdr:cNvSpPr>
          <a:spLocks/>
        </xdr:cNvSpPr>
      </xdr:nvSpPr>
      <xdr:spPr bwMode="auto">
        <a:xfrm>
          <a:off x="5486400" y="9696450"/>
          <a:ext cx="323850" cy="1209675"/>
        </a:xfrm>
        <a:prstGeom prst="rightBrace">
          <a:avLst>
            <a:gd name="adj1" fmla="val 311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45</xdr:row>
      <xdr:rowOff>142875</xdr:rowOff>
    </xdr:from>
    <xdr:to>
      <xdr:col>9</xdr:col>
      <xdr:colOff>266700</xdr:colOff>
      <xdr:row>50</xdr:row>
      <xdr:rowOff>190500</xdr:rowOff>
    </xdr:to>
    <xdr:sp macro="" textlink="">
      <xdr:nvSpPr>
        <xdr:cNvPr id="17698" name="AutoShape 47"/>
        <xdr:cNvSpPr>
          <a:spLocks/>
        </xdr:cNvSpPr>
      </xdr:nvSpPr>
      <xdr:spPr bwMode="auto">
        <a:xfrm>
          <a:off x="5505450" y="13658850"/>
          <a:ext cx="238125" cy="1428750"/>
        </a:xfrm>
        <a:prstGeom prst="rightBrace">
          <a:avLst>
            <a:gd name="adj1" fmla="val 50000"/>
            <a:gd name="adj2" fmla="val 56139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</xdr:colOff>
      <xdr:row>37</xdr:row>
      <xdr:rowOff>152400</xdr:rowOff>
    </xdr:from>
    <xdr:to>
      <xdr:col>9</xdr:col>
      <xdr:colOff>266700</xdr:colOff>
      <xdr:row>43</xdr:row>
      <xdr:rowOff>180975</xdr:rowOff>
    </xdr:to>
    <xdr:sp macro="" textlink="">
      <xdr:nvSpPr>
        <xdr:cNvPr id="17699" name="AutoShape 48"/>
        <xdr:cNvSpPr>
          <a:spLocks/>
        </xdr:cNvSpPr>
      </xdr:nvSpPr>
      <xdr:spPr bwMode="auto">
        <a:xfrm>
          <a:off x="5486400" y="11420475"/>
          <a:ext cx="257175" cy="1724025"/>
        </a:xfrm>
        <a:prstGeom prst="rightBrace">
          <a:avLst>
            <a:gd name="adj1" fmla="val 55864"/>
            <a:gd name="adj2" fmla="val 3503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26</xdr:row>
      <xdr:rowOff>66676</xdr:rowOff>
    </xdr:from>
    <xdr:to>
      <xdr:col>7</xdr:col>
      <xdr:colOff>447675</xdr:colOff>
      <xdr:row>46</xdr:row>
      <xdr:rowOff>228600</xdr:rowOff>
    </xdr:to>
    <xdr:sp macro="" textlink="">
      <xdr:nvSpPr>
        <xdr:cNvPr id="3" name="AutoShape 5"/>
        <xdr:cNvSpPr>
          <a:spLocks/>
        </xdr:cNvSpPr>
      </xdr:nvSpPr>
      <xdr:spPr bwMode="auto">
        <a:xfrm>
          <a:off x="5600700" y="7248526"/>
          <a:ext cx="419100" cy="5686424"/>
        </a:xfrm>
        <a:prstGeom prst="rightBrace">
          <a:avLst>
            <a:gd name="adj1" fmla="val 236932"/>
            <a:gd name="adj2" fmla="val 51106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tapong/Downloads/g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tapong/Downloads/detai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11;&#3619;&#3632;&#3617;&#3634;&#3603;&#3585;&#3634;&#3619;/gb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tapong/Downloads/sn%20(10%20&#3621;&#3610;.&#3617;.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tapong/Downloads/&#3626;&#3635;&#3648;&#3609;&#3634;&#3586;&#3629;&#3591;%20detai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19;&#3634;&#3588;&#3634;&#3585;&#3619;&#3617;&#3629;&#3609;&#3634;&#3617;&#3633;&#3618;/&#3619;&#3634;&#3588;&#3634;&#3629;&#3609;&#3634;&#3617;&#3633;&#3618;46/&#3611;&#3619;&#3632;&#3617;&#3634;&#3603;&#3585;&#3634;&#3619;%2046%20(3%25)/sn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F"/>
      <sheetName val=" อำนวยการ 1"/>
      <sheetName val="ดอกเบี้ย,กำไร"/>
      <sheetName val="แบบ ปร.5"/>
      <sheetName val="แบบ ปร.6"/>
      <sheetName val="ปร.5"/>
      <sheetName val="ปร.6xF"/>
      <sheetName val="ทดสอบดิน"/>
      <sheetName val="1211010"/>
      <sheetName val="921001"/>
      <sheetName val="ระบบท่อส่งน้ำดิบ"/>
      <sheetName val="เครื่องสูบน้ำดี"/>
      <sheetName val="เครื่องสูบน้ำดิบ"/>
      <sheetName val="911005"/>
      <sheetName val="ประสานปากบ่อ"/>
      <sheetName val="ไฟฟ้า"/>
      <sheetName val="เครื่องมือฯประปา"/>
      <sheetName val="เหล็ก"/>
      <sheetName val="รางระบาย(2)"/>
      <sheetName val="รางระบาย(1)"/>
      <sheetName val="ระบบไฟฟ้า"/>
      <sheetName val="กรด-ด่าง"/>
      <sheetName val="ระบบจ่ายน้ำประปา"/>
    </sheetNames>
    <sheetDataSet>
      <sheetData sheetId="0" refreshError="1">
        <row r="11">
          <cell r="B11">
            <v>0.5</v>
          </cell>
          <cell r="I11">
            <v>1.2581</v>
          </cell>
        </row>
        <row r="12">
          <cell r="B12">
            <v>1</v>
          </cell>
          <cell r="I12">
            <v>1.2581</v>
          </cell>
        </row>
        <row r="13">
          <cell r="B13">
            <v>2</v>
          </cell>
          <cell r="I13">
            <v>1.2554000000000001</v>
          </cell>
        </row>
        <row r="14">
          <cell r="B14">
            <v>5</v>
          </cell>
          <cell r="I14">
            <v>1.2535000000000001</v>
          </cell>
        </row>
        <row r="15">
          <cell r="B15">
            <v>10</v>
          </cell>
          <cell r="I15">
            <v>1.2453000000000001</v>
          </cell>
        </row>
      </sheetData>
      <sheetData sheetId="1" refreshError="1"/>
      <sheetData sheetId="2" refreshError="1"/>
      <sheetData sheetId="3" refreshError="1"/>
      <sheetData sheetId="4" refreshError="1">
        <row r="2">
          <cell r="A2" t="str">
            <v>สถานที่ก่อสร้าง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หัวเรื่อง"/>
      <sheetName val="PVC1"/>
      <sheetName val="PVC2"/>
      <sheetName val="GS."/>
      <sheetName val="ท่อลงบ่อ"/>
      <sheetName val="เหล็กหล่อ"/>
      <sheetName val="ประตูน้ำ"/>
      <sheetName val="เช็ควาล์ว"/>
      <sheetName val="มาตรวัดน้ำ"/>
      <sheetName val="ฟุตวาล์ว"/>
      <sheetName val="หัวดับเพลิง"/>
      <sheetName val="ยีโบลท์"/>
      <sheetName val="ยางอัดหน้าจาน"/>
      <sheetName val="หลอดกันดิน"/>
      <sheetName val="ประแจ"/>
      <sheetName val="ก๊อกน้ำ"/>
      <sheetName val="งานดิน"/>
      <sheetName val="งานแบบหล่อ"/>
      <sheetName val="งานคอนกรีต"/>
      <sheetName val="เหล็กข้ออ้อย"/>
      <sheetName val="เหล็กเส้นกลม"/>
      <sheetName val="งานผนัง"/>
      <sheetName val="งานผิวผนัง-ผิวพื้น"/>
      <sheetName val="งานทาสี"/>
      <sheetName val="เสาเข็ม"/>
      <sheetName val="วัสดุประปา"/>
      <sheetName val="ชุดวิเคราะห์"/>
      <sheetName val="เหล็กรูปพรรณ"/>
      <sheetName val="งานหลังคา"/>
      <sheetName val="งานประตูหน้าต่าง"/>
      <sheetName val="งานฝ้าเพดาน"/>
      <sheetName val="งานไฟฟ้า"/>
      <sheetName val="เครื่องมือ"/>
      <sheetName val="คลอรีน"/>
      <sheetName val="ถังความดัน"/>
      <sheetName val="สแตนเลส"/>
      <sheetName val="อื่น ๆ"/>
      <sheetName val="ท่อผ่านผนัง"/>
      <sheetName val="เครื่องสูบน้ำหอยโข่ง"/>
      <sheetName val="ตู้ควบคุมหอยโข่ง"/>
      <sheetName val="ซับเมิส"/>
      <sheetName val="ตู้ควบคุมซับเมิส"/>
      <sheetName val="แอร์เรเตอร์"/>
      <sheetName val="ท่อ AC"/>
      <sheetName val="แอร์วาล์ว"/>
    </sheetNames>
    <sheetDataSet>
      <sheetData sheetId="0" refreshError="1"/>
      <sheetData sheetId="1" refreshError="1"/>
      <sheetData sheetId="2" refreshError="1"/>
      <sheetData sheetId="3" refreshError="1">
        <row r="7">
          <cell r="B7" t="str">
            <v>ท่อเหล็กอาบสังกะสี+ข้อต่อยาว6ม. dia 2"</v>
          </cell>
          <cell r="C7" t="str">
            <v>ท่อน</v>
          </cell>
          <cell r="D7">
            <v>814</v>
          </cell>
          <cell r="E7">
            <v>100</v>
          </cell>
        </row>
        <row r="9">
          <cell r="B9" t="str">
            <v>ท่อเหล็กอาบสังกะสี+ข้อต่อยาว6ม. dia 3"</v>
          </cell>
          <cell r="C9" t="str">
            <v>ท่อน</v>
          </cell>
          <cell r="D9">
            <v>1340</v>
          </cell>
          <cell r="E9">
            <v>100</v>
          </cell>
        </row>
        <row r="62">
          <cell r="B62" t="str">
            <v>ข้อโค้งเหล็กอาบสังกะสี 90 ม-ม dia 2"</v>
          </cell>
          <cell r="C62" t="str">
            <v>ตัว</v>
          </cell>
          <cell r="D62">
            <v>135</v>
          </cell>
        </row>
        <row r="64">
          <cell r="B64" t="str">
            <v>ข้อโค้งเหล็กอาบสังกะสี 90 ม-ม dia 3"</v>
          </cell>
          <cell r="C64" t="str">
            <v>ตัว</v>
          </cell>
          <cell r="D64">
            <v>394</v>
          </cell>
        </row>
      </sheetData>
      <sheetData sheetId="4" refreshError="1"/>
      <sheetData sheetId="5" refreshError="1"/>
      <sheetData sheetId="6" refreshError="1">
        <row r="49">
          <cell r="B49" t="str">
            <v>ประตูน้ำเหล็กหล่อใต้ดิน-บนดิน ธรรมดา dia 10"</v>
          </cell>
          <cell r="C49" t="str">
            <v>ชุด</v>
          </cell>
          <cell r="D49">
            <v>9570</v>
          </cell>
        </row>
      </sheetData>
      <sheetData sheetId="7" refreshError="1"/>
      <sheetData sheetId="8" refreshError="1"/>
      <sheetData sheetId="9" refreshError="1">
        <row r="9">
          <cell r="B9" t="str">
            <v>ฟุตวาล์วทองเหลือง dia 3"</v>
          </cell>
          <cell r="C9" t="str">
            <v>ชุด</v>
          </cell>
          <cell r="D9">
            <v>750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8">
          <cell r="B8" t="str">
            <v xml:space="preserve">ทดสอบดินวิธี Boring Test (SPT.) </v>
          </cell>
          <cell r="C8" t="str">
            <v>จุด</v>
          </cell>
          <cell r="D8" t="str">
            <v>-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3">
          <cell r="D3">
            <v>1080</v>
          </cell>
          <cell r="E3">
            <v>320</v>
          </cell>
        </row>
        <row r="5">
          <cell r="D5">
            <v>4350</v>
          </cell>
          <cell r="E5">
            <v>945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>
        <row r="6">
          <cell r="B6" t="str">
            <v>เสาไฟฟ้า คอร. ยาวไม่น้อยกว่า 8.00 ม.</v>
          </cell>
          <cell r="C6" t="str">
            <v>ต้น</v>
          </cell>
          <cell r="D6">
            <v>1500</v>
          </cell>
          <cell r="E6">
            <v>500</v>
          </cell>
        </row>
        <row r="7">
          <cell r="B7" t="str">
            <v>สายไฟฟ้าอลูมิเนียมหุ้มฉนวน พื้นที่หน้าตัดไม่น้อยกว่า 25 ตร.มม.</v>
          </cell>
          <cell r="C7" t="str">
            <v>ม.</v>
          </cell>
          <cell r="D7">
            <v>25</v>
          </cell>
          <cell r="E7" t="str">
            <v>-</v>
          </cell>
        </row>
        <row r="8">
          <cell r="B8" t="str">
            <v>แผงควบคุมไฟฟ้าในโรงสูบน้ำ</v>
          </cell>
          <cell r="C8" t="str">
            <v>ชุด</v>
          </cell>
          <cell r="D8">
            <v>2000</v>
          </cell>
          <cell r="E8">
            <v>200</v>
          </cell>
        </row>
        <row r="9">
          <cell r="B9" t="str">
            <v>อุปกรณ์โยงยึดสายไฟฟ้า</v>
          </cell>
          <cell r="C9" t="str">
            <v>รายการ</v>
          </cell>
          <cell r="D9">
            <v>1750</v>
          </cell>
          <cell r="E9" t="str">
            <v>-</v>
          </cell>
        </row>
        <row r="10">
          <cell r="B10" t="str">
            <v>สวิทซ์ลูกลอยอัตโนมัติ</v>
          </cell>
          <cell r="C10" t="str">
            <v>ชุด</v>
          </cell>
          <cell r="D10">
            <v>1200</v>
          </cell>
          <cell r="E10">
            <v>200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 refreshError="1">
        <row r="53">
          <cell r="B53" t="str">
            <v xml:space="preserve">สายยางอ่อน dia. 1/2 "   </v>
          </cell>
          <cell r="C53" t="str">
            <v>ม.</v>
          </cell>
          <cell r="D53">
            <v>8</v>
          </cell>
        </row>
        <row r="54">
          <cell r="B54" t="str">
            <v>เสารับท่อส่งน้ำดิบ ด้านทางดูดน้ำ</v>
          </cell>
          <cell r="C54" t="str">
            <v>ช่วง</v>
          </cell>
          <cell r="D54">
            <v>4500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F"/>
      <sheetName val=" อำนวยการ 1"/>
      <sheetName val="ดอกเบี้ย,กำไร"/>
      <sheetName val="แบบ ปร.5N"/>
      <sheetName val="แบบ ปร.6"/>
      <sheetName val="ทดสอบดิน"/>
      <sheetName val="10002"/>
      <sheetName val="11010N"/>
      <sheetName val="12100"/>
      <sheetName val="13030N"/>
      <sheetName val="4006-2"/>
      <sheetName val="4005(รั้ว)"/>
      <sheetName val="4005(ป้าย)"/>
      <sheetName val="ท่อส่งน้ำดิบ"/>
      <sheetName val="เครื่องสูบน้ำบาดาล"/>
      <sheetName val="เครื่องสูบน้ำดี"/>
      <sheetName val="4003-2"/>
      <sheetName val="4004-1"/>
      <sheetName val="4004-2"/>
      <sheetName val="ไฟฟ้าN"/>
      <sheetName val="คลอรีนN"/>
      <sheetName val="เครื่องมือฯประปาN"/>
      <sheetName val="เหล็ก"/>
      <sheetName val="กรด-ด่าง"/>
      <sheetName val="รางระบายน้ำ"/>
      <sheetName val="ท่อจ่ายน้ำ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A2" t="str">
            <v>สถานที่ก่อสร้าง</v>
          </cell>
        </row>
        <row r="4">
          <cell r="A4" t="str">
            <v>สำนักบริหารจัดการน้ำ  กรมทรัพยากรน้ำ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F"/>
      <sheetName val=" อำนวยการ 1"/>
      <sheetName val="ดอกเบี้ย,กำไร"/>
      <sheetName val="แบบ ปร.5"/>
      <sheetName val="แบบ ปร.6"/>
      <sheetName val="ปร.6xf"/>
      <sheetName val="ปร.5"/>
      <sheetName val="ทดสอบดิน"/>
      <sheetName val="10002"/>
      <sheetName val="412003"/>
      <sheetName val="412004"/>
      <sheetName val="1141010"/>
      <sheetName val="2111100"/>
      <sheetName val="3111030"/>
      <sheetName val="991002"/>
      <sheetName val="921001-"/>
      <sheetName val="ป้ายการประปา"/>
      <sheetName val="ท่อส่งน้ำดิบ"/>
      <sheetName val="เครื่องสูบน้ำดิบ-"/>
      <sheetName val="เครื่องสูบน้ำดี-"/>
      <sheetName val="911002"/>
      <sheetName val="ประสานท่อโรงสูบ"/>
      <sheetName val="ไฟฟ้า"/>
      <sheetName val="คลอรีน"/>
      <sheetName val="เครื่องมือฯประปา-"/>
      <sheetName val="กรด-ด่าง-"/>
      <sheetName val="สระพักตะกอน-"/>
      <sheetName val="รางระบาย(2)-"/>
      <sheetName val="รางระบาย(1)-"/>
      <sheetName val="ระบบท่อส่งน้ำดิบ-"/>
      <sheetName val="ระบบจ่ายน้ำประปา-"/>
      <sheetName val="ระบบไฟฟ้า-"/>
      <sheetName val="สารส้ม-"/>
      <sheetName val="ท่อจ่ายน้ำ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A2" t="str">
            <v>สถานที่ก่อสร้าง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หัวเรื่อง"/>
      <sheetName val="PVC1"/>
      <sheetName val="PVC2"/>
      <sheetName val="GS."/>
      <sheetName val="ท่อลงบ่อ"/>
      <sheetName val="เหล็กหล่อ"/>
      <sheetName val="ประตูน้ำ"/>
      <sheetName val="เช็ควาล์ว"/>
      <sheetName val="มาตรวัดน้ำ"/>
      <sheetName val="ฟุตวาล์ว"/>
      <sheetName val="หัวดับเพลิง"/>
      <sheetName val="ยีโบลท์"/>
      <sheetName val="ยางอัดหน้าจาน"/>
      <sheetName val="หลอดกันดิน"/>
      <sheetName val="ประแจ"/>
      <sheetName val="ก๊อกน้ำ"/>
      <sheetName val="งานดิน"/>
      <sheetName val="งานแบบหล่อ"/>
      <sheetName val="งานคอนกรีต"/>
      <sheetName val="เหล็กข้ออ้อย"/>
      <sheetName val="เหล็กเส้นกลม"/>
      <sheetName val="งานผนัง"/>
      <sheetName val="งานผิวผนัง-ผิวพื้น"/>
      <sheetName val="งานทาสี"/>
      <sheetName val="เสาเข็ม"/>
      <sheetName val="วัสดุประปา"/>
      <sheetName val="ชุดวิเคราะห์"/>
      <sheetName val="เหล็กรูปพรรณ"/>
      <sheetName val="งานหลังคา"/>
      <sheetName val="งานประตูหน้าต่าง"/>
      <sheetName val="งานฝ้าเพดาน"/>
      <sheetName val="งานไฟฟ้า"/>
      <sheetName val="เครื่องมือ"/>
      <sheetName val="คลอรีน"/>
      <sheetName val="ถังความดัน"/>
      <sheetName val="สแตนเลส"/>
      <sheetName val="อื่น ๆ"/>
      <sheetName val="ท่อผ่านผนัง"/>
      <sheetName val="เครื่องสูบน้ำหอยโข่ง"/>
      <sheetName val="ตู้ควบคุมหอยโข่ง"/>
      <sheetName val="ซับเมิส"/>
      <sheetName val="ตู้ควบคุมซับเมิส"/>
      <sheetName val="แอร์เรเตอร์"/>
      <sheetName val="ท่อ AC"/>
      <sheetName val="แอร์วาล์ว"/>
    </sheetNames>
    <sheetDataSet>
      <sheetData sheetId="0" refreshError="1"/>
      <sheetData sheetId="1" refreshError="1">
        <row r="16">
          <cell r="B16" t="str">
            <v>ท่อ PVC.ยาว 4 ม. ชั้น 8. 5 ปลายเรียบ dia 3/4"</v>
          </cell>
          <cell r="C16" t="str">
            <v>ท่อน</v>
          </cell>
        </row>
        <row r="17">
          <cell r="B17" t="str">
            <v>ท่อ PVC.ยาว 4 ม. ชั้น 8. 5 ปลายเรียบ dia 1"</v>
          </cell>
          <cell r="C17" t="str">
            <v>ท่อน</v>
          </cell>
        </row>
        <row r="144">
          <cell r="B144" t="str">
            <v>ฝาครอบ PVC. ชั้น 13.5 dia 1 1/2"</v>
          </cell>
          <cell r="C144" t="str">
            <v>ตัว</v>
          </cell>
          <cell r="E144" t="str">
            <v>-</v>
          </cell>
        </row>
        <row r="183">
          <cell r="B183" t="str">
            <v>ข้อต่อเกลียวนอก PVC. ชั้น 13.5 dia 1 1/2"</v>
          </cell>
          <cell r="C183" t="str">
            <v>ตัว</v>
          </cell>
          <cell r="D183">
            <v>9</v>
          </cell>
        </row>
        <row r="196">
          <cell r="B196" t="str">
            <v>ข้อต่อเกลียวใน PVC. ชั้น 13.5 dia 1 1/2"</v>
          </cell>
          <cell r="C196" t="str">
            <v>ตัว</v>
          </cell>
          <cell r="D196">
            <v>13</v>
          </cell>
        </row>
        <row r="303">
          <cell r="B303" t="str">
            <v>ท่อ PVC.ยาว 4 ม. ชั้น 8. 5 ปลายเรียบ dia 1 1/2"+ ข้อต่อ 1 อัน</v>
          </cell>
          <cell r="C303" t="str">
            <v>ท่อน</v>
          </cell>
          <cell r="E303">
            <v>68</v>
          </cell>
        </row>
        <row r="304">
          <cell r="B304" t="str">
            <v>ท่อ PVC.ยาว 4 ม. ชั้น 8. 5 ปลายเรียบ dia 2"+ ข้อต่อ 1 อัน</v>
          </cell>
          <cell r="C304" t="str">
            <v>ท่อน</v>
          </cell>
        </row>
        <row r="305">
          <cell r="B305" t="str">
            <v>ท่อ PVC.ยาว 4 ม. ชั้น 8. 5 ปลายเรียบ dia 2 1/2"+ ข้อต่อ 1 อัน</v>
          </cell>
          <cell r="C305" t="str">
            <v>ท่อน</v>
          </cell>
        </row>
        <row r="306">
          <cell r="B306" t="str">
            <v>ท่อ PVC.ยาว 4 ม. ชั้น 8. 5 ปลายเรียบ dia 3"+ ข้อต่อ 1 อัน</v>
          </cell>
          <cell r="C306" t="str">
            <v>ท่อน</v>
          </cell>
        </row>
        <row r="307">
          <cell r="B307" t="str">
            <v>ท่อ PVC.ยาว 4 ม. ชั้น 8. 5 ปลายเรียบ dia 4"+ ข้อต่อ 1 อัน</v>
          </cell>
          <cell r="C307" t="str">
            <v>ท่อน</v>
          </cell>
        </row>
        <row r="308">
          <cell r="B308" t="str">
            <v>ท่อ PVC.ยาว 4 ม. ชั้น 8. 5 ปลายเรียบ dia 5"+ ข้อต่อ 1 อัน</v>
          </cell>
          <cell r="C308" t="str">
            <v>ท่อน</v>
          </cell>
        </row>
        <row r="309">
          <cell r="B309" t="str">
            <v>ท่อ PVC.ยาว 4 ม. ชั้น 8. 5 ปลายเรียบ dia 6"+ ข้อต่อ 1 อัน</v>
          </cell>
          <cell r="C309" t="str">
            <v>ท่อน</v>
          </cell>
        </row>
      </sheetData>
      <sheetData sheetId="2" refreshError="1"/>
      <sheetData sheetId="3" refreshError="1">
        <row r="2">
          <cell r="B2" t="str">
            <v>ท่อเหล็กอาบสังกะสี+ข้อต่อยาว6ม. dia 1/2"</v>
          </cell>
          <cell r="C2" t="str">
            <v>ท่อน</v>
          </cell>
        </row>
        <row r="3">
          <cell r="B3" t="str">
            <v>ท่อเหล็กอาบสังกะสี+ข้อต่อยาว6ม. dia 3/4"</v>
          </cell>
          <cell r="C3" t="str">
            <v>ท่อน</v>
          </cell>
        </row>
        <row r="4">
          <cell r="B4" t="str">
            <v>ท่อเหล็กอาบสังกะสี+ข้อต่อยาว6ม. dia 1"</v>
          </cell>
          <cell r="C4" t="str">
            <v>ท่อน</v>
          </cell>
        </row>
        <row r="6">
          <cell r="B6" t="str">
            <v>ท่อเหล็กอาบสังกะสี+ข้อต่อยาว6ม. dia 1 1/2"</v>
          </cell>
          <cell r="C6" t="str">
            <v>ท่อน</v>
          </cell>
        </row>
        <row r="7">
          <cell r="B7" t="str">
            <v>ท่อเหล็กอาบสังกะสี+ข้อต่อยาว6ม. dia 2"</v>
          </cell>
          <cell r="C7" t="str">
            <v>ท่อน</v>
          </cell>
          <cell r="E7">
            <v>100</v>
          </cell>
        </row>
        <row r="8">
          <cell r="B8" t="str">
            <v>ท่อเหล็กอาบสังกะสี+ข้อต่อยาว6ม. dia 2 1/2"</v>
          </cell>
        </row>
        <row r="9">
          <cell r="B9" t="str">
            <v>ท่อเหล็กอาบสังกะสี+ข้อต่อยาว6ม. dia 3"</v>
          </cell>
          <cell r="C9" t="str">
            <v>ท่อน</v>
          </cell>
          <cell r="E9">
            <v>150</v>
          </cell>
        </row>
        <row r="12">
          <cell r="C12" t="str">
            <v>ท่อน</v>
          </cell>
        </row>
        <row r="35">
          <cell r="B35" t="str">
            <v>ข้องอเหล็กอาบสังกะสี 90 ม-ม dia 1/2"</v>
          </cell>
          <cell r="C35" t="str">
            <v>ตัว</v>
          </cell>
        </row>
        <row r="36">
          <cell r="B36" t="str">
            <v>ข้องอเหล็กอาบสังกะสี 90 ม-ม dia 3/4"</v>
          </cell>
          <cell r="C36" t="str">
            <v>ตัว</v>
          </cell>
        </row>
        <row r="37">
          <cell r="B37" t="str">
            <v>ข้องอเหล็กอาบสังกะสี 90 ม-ม dia 1"</v>
          </cell>
          <cell r="C37" t="str">
            <v>ตัว</v>
          </cell>
        </row>
        <row r="40">
          <cell r="B40" t="str">
            <v>ข้องอเหล็กอาบสังกะสี 90 ม-ม dia 2"</v>
          </cell>
        </row>
        <row r="41">
          <cell r="B41" t="str">
            <v>ข้องอเหล็กอาบสังกะสี 90 ม-ม dia 2 1/2"</v>
          </cell>
        </row>
        <row r="42">
          <cell r="B42" t="str">
            <v>ข้องอเหล็กอาบสังกะสี 90 ม-ม dia 3"</v>
          </cell>
          <cell r="C42" t="str">
            <v>ตัว</v>
          </cell>
        </row>
        <row r="43">
          <cell r="B43" t="str">
            <v>ข้องอเหล็กอาบสังกะสี 90 ม-ม dia 4"</v>
          </cell>
          <cell r="C43" t="str">
            <v>ตัว</v>
          </cell>
        </row>
        <row r="45">
          <cell r="C45" t="str">
            <v>ตัว</v>
          </cell>
        </row>
        <row r="62">
          <cell r="B62" t="str">
            <v>ข้อโค้งเหล็กอาบสังกะสี 90 ม-ม dia 2"</v>
          </cell>
          <cell r="C62" t="str">
            <v>ตัว</v>
          </cell>
        </row>
        <row r="64">
          <cell r="B64" t="str">
            <v>ข้อโค้งเหล็กอาบสังกะสี 90 ม-ม dia 3"</v>
          </cell>
          <cell r="C64" t="str">
            <v>ตัว</v>
          </cell>
          <cell r="D64">
            <v>426</v>
          </cell>
        </row>
        <row r="137">
          <cell r="B137" t="str">
            <v>ข้อลดเหลี่ยมเหล็กอาบสังกะสี dia 3/4"</v>
          </cell>
          <cell r="C137" t="str">
            <v>ตัว</v>
          </cell>
        </row>
        <row r="147">
          <cell r="B147" t="str">
            <v>สามทางเหล็กอาบสังกะสี dia 1/2"</v>
          </cell>
          <cell r="C147" t="str">
            <v>ตัว</v>
          </cell>
        </row>
        <row r="148">
          <cell r="B148" t="str">
            <v>สามทางเหล็กอาบสังกะสี dia 3/4"</v>
          </cell>
          <cell r="C148" t="str">
            <v>ตัว</v>
          </cell>
        </row>
        <row r="149">
          <cell r="B149" t="str">
            <v>สามทางเหล็กอาบสังกะสี dia 1"</v>
          </cell>
          <cell r="C149" t="str">
            <v>ตัว</v>
          </cell>
        </row>
        <row r="203">
          <cell r="B203" t="str">
            <v>นิปเปิ้ลเหล็กอาบสังกะสี dia 3/4"</v>
          </cell>
          <cell r="C203" t="str">
            <v>ตัว</v>
          </cell>
        </row>
        <row r="208">
          <cell r="B208" t="str">
            <v>นิปเปิ้ลเหล็กอาบสังกะสี dia 2 1/2"</v>
          </cell>
          <cell r="C208" t="str">
            <v>ตัว</v>
          </cell>
        </row>
        <row r="219">
          <cell r="B219" t="str">
            <v>ยูเนียนเหล็กอาบสังกะสี dia 2 1/2"</v>
          </cell>
          <cell r="C219" t="str">
            <v>ตัว</v>
          </cell>
        </row>
        <row r="253">
          <cell r="B253" t="str">
            <v>ประเก็นยาง dia 3"</v>
          </cell>
          <cell r="C253" t="str">
            <v>แผ่น</v>
          </cell>
        </row>
        <row r="254">
          <cell r="B254" t="str">
            <v>ประเก็นยาง dia 4"</v>
          </cell>
          <cell r="C254" t="str">
            <v>แผ่น</v>
          </cell>
        </row>
        <row r="276">
          <cell r="B276" t="str">
            <v>รัดแยก dia 4"</v>
          </cell>
          <cell r="C276" t="str">
            <v>ตัว</v>
          </cell>
        </row>
        <row r="292">
          <cell r="B292" t="str">
            <v>ท่อเหล็กอาบสังกะสี dia 3"</v>
          </cell>
          <cell r="C292" t="str">
            <v>ท่อน</v>
          </cell>
        </row>
        <row r="293">
          <cell r="B293" t="str">
            <v>ท่อเหล็กอาบสังกะสี dia 4"</v>
          </cell>
          <cell r="C293" t="str">
            <v>ท่อน</v>
          </cell>
        </row>
      </sheetData>
      <sheetData sheetId="4" refreshError="1"/>
      <sheetData sheetId="5" refreshError="1">
        <row r="35">
          <cell r="D35">
            <v>1250</v>
          </cell>
        </row>
        <row r="231">
          <cell r="B231" t="str">
            <v>ท่อสั้นเหล็กหล่อหน้าจาน 2 ด้าน dia 4"</v>
          </cell>
          <cell r="C231" t="str">
            <v>ตัว</v>
          </cell>
        </row>
        <row r="236">
          <cell r="B236" t="str">
            <v>ท่อสั้นเหล็กหล่อหน้าจาน 2 ด้าน dia 4" ปีกกลาง</v>
          </cell>
          <cell r="C236" t="str">
            <v>ตัว</v>
          </cell>
        </row>
        <row r="328">
          <cell r="B328" t="str">
            <v>สี่ทางเหล็กหล่อ หน้า จาน 4 ด้าน dia 4"</v>
          </cell>
          <cell r="C328" t="str">
            <v>ตัว</v>
          </cell>
        </row>
        <row r="340">
          <cell r="B340" t="str">
            <v>หน้าจานเหล็กหล่อเกลียวใน dia 3"</v>
          </cell>
          <cell r="C340" t="str">
            <v>ตัว</v>
          </cell>
        </row>
        <row r="341">
          <cell r="B341" t="str">
            <v>หน้าจานเหล็กหล่อเกลียวใน dia 4"</v>
          </cell>
          <cell r="C341" t="str">
            <v>ตัว</v>
          </cell>
        </row>
        <row r="400">
          <cell r="B400" t="str">
            <v>ข้อลดเหล็กหล่อหน้าจาน dia 4" x 3"</v>
          </cell>
          <cell r="C400" t="str">
            <v>ตัว</v>
          </cell>
        </row>
      </sheetData>
      <sheetData sheetId="6" refreshError="1">
        <row r="2">
          <cell r="B2" t="str">
            <v>ประตูน้ำทองเหลือง dia 1/2"</v>
          </cell>
          <cell r="C2" t="str">
            <v>ชุด</v>
          </cell>
        </row>
        <row r="4">
          <cell r="B4" t="str">
            <v>ประตูน้ำทองเหลือง dia 1"</v>
          </cell>
          <cell r="C4" t="str">
            <v>ชุด</v>
          </cell>
        </row>
        <row r="8">
          <cell r="B8" t="str">
            <v>ประตูน้ำทองเหลือง dia 2 1/2"</v>
          </cell>
          <cell r="C8" t="str">
            <v>ชุด</v>
          </cell>
        </row>
        <row r="20">
          <cell r="B20" t="str">
            <v>ประตูน้ำเหล็กหล่อแบบก้านยก (ปิด-เปิด เร็ว) dia 4"</v>
          </cell>
          <cell r="C20" t="str">
            <v>ชุด</v>
          </cell>
        </row>
        <row r="45">
          <cell r="B45" t="str">
            <v>ประตูน้ำเหล็กหล่อบนดิน dia 3"</v>
          </cell>
          <cell r="C45" t="str">
            <v>ตัว</v>
          </cell>
        </row>
        <row r="46">
          <cell r="B46" t="str">
            <v>ประตูน้ำเหล็กหล่อบนดิน dia 4"</v>
          </cell>
          <cell r="C46" t="str">
            <v>ตัว</v>
          </cell>
        </row>
        <row r="54">
          <cell r="C54" t="str">
            <v>ชุด</v>
          </cell>
        </row>
        <row r="55">
          <cell r="B55" t="str">
            <v>ประตูน้ำเหล็กหล่อลิ้นปีกผีเสื้อ dia 4"</v>
          </cell>
        </row>
        <row r="61">
          <cell r="C61" t="str">
            <v>ชุด</v>
          </cell>
        </row>
      </sheetData>
      <sheetData sheetId="7" refreshError="1"/>
      <sheetData sheetId="8" refreshError="1"/>
      <sheetData sheetId="9" refreshError="1">
        <row r="7">
          <cell r="B7" t="str">
            <v>ฟุตวาล์วทองเหลือง dia 2"</v>
          </cell>
          <cell r="C7" t="str">
            <v>ชุด</v>
          </cell>
        </row>
      </sheetData>
      <sheetData sheetId="10" refreshError="1"/>
      <sheetData sheetId="11" refreshError="1">
        <row r="10">
          <cell r="B10" t="str">
            <v>ยี-โบลท์ ชั้น 15 dia 4"</v>
          </cell>
          <cell r="C10" t="str">
            <v>ชุด</v>
          </cell>
        </row>
      </sheetData>
      <sheetData sheetId="12" refreshError="1"/>
      <sheetData sheetId="13" refreshError="1"/>
      <sheetData sheetId="14" refreshError="1"/>
      <sheetData sheetId="15" refreshError="1">
        <row r="6">
          <cell r="B6" t="str">
            <v>ก๊อกน้ำทองเหลือง (แบบโกล์บวาล์ว) dia 1"</v>
          </cell>
          <cell r="C6" t="str">
            <v>อัน</v>
          </cell>
        </row>
      </sheetData>
      <sheetData sheetId="16" refreshError="1">
        <row r="2">
          <cell r="B2" t="str">
            <v>ขุดดินหลุมฐานราก/ถมคืน</v>
          </cell>
          <cell r="C2" t="str">
            <v>ลบ.ม.</v>
          </cell>
          <cell r="D2" t="str">
            <v>-</v>
          </cell>
        </row>
        <row r="6">
          <cell r="B6" t="str">
            <v>ทรายหยาบ,ทรายหยาบรองพื้น</v>
          </cell>
          <cell r="C6" t="str">
            <v>ลบ.ม.</v>
          </cell>
        </row>
      </sheetData>
      <sheetData sheetId="17" refreshError="1">
        <row r="3">
          <cell r="B3" t="str">
            <v xml:space="preserve">ไม้แบบหล่อคอนกรีตทั่วไป 80 % พร้อมไม้คร่าว  </v>
          </cell>
          <cell r="C3" t="str">
            <v>ตร.ม.</v>
          </cell>
        </row>
        <row r="6">
          <cell r="B6" t="str">
            <v>ตะปู</v>
          </cell>
          <cell r="C6" t="str">
            <v>กก.</v>
          </cell>
          <cell r="E6" t="str">
            <v>-</v>
          </cell>
        </row>
        <row r="10">
          <cell r="B10" t="str">
            <v>ไม้เนื้อแข็ง 1 1/2 x 6 นิ้ว</v>
          </cell>
          <cell r="C10" t="str">
            <v>ลบ.ฟุต</v>
          </cell>
          <cell r="D10">
            <v>940</v>
          </cell>
          <cell r="E10">
            <v>110</v>
          </cell>
        </row>
        <row r="11">
          <cell r="B11" t="str">
            <v>ไม้เนื้อแข็ง 2 x 4 นิ้ว</v>
          </cell>
          <cell r="C11" t="str">
            <v>ลบ.ฟุต</v>
          </cell>
          <cell r="D11">
            <v>940</v>
          </cell>
          <cell r="E11">
            <v>110</v>
          </cell>
        </row>
      </sheetData>
      <sheetData sheetId="18" refreshError="1">
        <row r="2">
          <cell r="B2" t="str">
            <v>คอนกรีต 1 : 3 : 5</v>
          </cell>
          <cell r="C2" t="str">
            <v>ลบ.ม.</v>
          </cell>
        </row>
        <row r="3">
          <cell r="B3" t="str">
            <v>คอนกรีต 1 : 2 : 4 (ซีเมนต์ไม่น้อยกว่า 320 กก/ลบ.ม.)</v>
          </cell>
          <cell r="C3" t="str">
            <v>ลบ.ม.</v>
          </cell>
        </row>
        <row r="4">
          <cell r="B4" t="str">
            <v>คอนกรีต 1 : 1 1/2 : 3 (ซีเมนต์ไม่น้อยกว่า 400 กก/ลบ.ม.)</v>
          </cell>
          <cell r="C4" t="str">
            <v>ลบ.ม.</v>
          </cell>
        </row>
        <row r="5">
          <cell r="B5" t="str">
            <v>ปูนทราย 1 : 4</v>
          </cell>
        </row>
      </sheetData>
      <sheetData sheetId="19" refreshError="1">
        <row r="2">
          <cell r="C2" t="str">
            <v>กก.</v>
          </cell>
        </row>
        <row r="3">
          <cell r="B3" t="str">
            <v>เหล็กข้ออ้อย dia 16 มม. (15.8 กก./เส้น)</v>
          </cell>
          <cell r="C3" t="str">
            <v>กก.</v>
          </cell>
        </row>
      </sheetData>
      <sheetData sheetId="20" refreshError="1">
        <row r="2">
          <cell r="B2" t="str">
            <v>เหล็กเส้นกลม dia. 6 มม. (2.22 กก./เส้น)</v>
          </cell>
          <cell r="C2" t="str">
            <v>กก.</v>
          </cell>
        </row>
        <row r="3">
          <cell r="B3" t="str">
            <v>เหล็กเส้นกลม dia. 9 มม. (4.99 กก./เส้น)</v>
          </cell>
          <cell r="C3" t="str">
            <v>กก.</v>
          </cell>
        </row>
        <row r="4">
          <cell r="B4" t="str">
            <v>เหล็กเส้นกลม dia. 12 มม. (8.88 กก./เส้น)</v>
          </cell>
        </row>
        <row r="8">
          <cell r="B8" t="str">
            <v>ลวดผูกเหล็ก No 18</v>
          </cell>
          <cell r="C8" t="str">
            <v>กก.</v>
          </cell>
          <cell r="E8" t="str">
            <v>-</v>
          </cell>
        </row>
        <row r="9">
          <cell r="B9" t="str">
            <v>เหล็กเสริม</v>
          </cell>
          <cell r="C9" t="str">
            <v>กก.</v>
          </cell>
        </row>
      </sheetData>
      <sheetData sheetId="21" refreshError="1">
        <row r="2">
          <cell r="B2" t="str">
            <v>ก่ออิฐมอญ 1/2 แผ่น</v>
          </cell>
          <cell r="C2" t="str">
            <v>ตร.ม.</v>
          </cell>
        </row>
        <row r="6">
          <cell r="B6" t="str">
            <v>ก่อซีเมนต์บล๊อคกันฝน (19 x 39 x 9 ซม.)</v>
          </cell>
          <cell r="C6" t="str">
            <v>ตร.ม.</v>
          </cell>
        </row>
      </sheetData>
      <sheetData sheetId="22" refreshError="1">
        <row r="2">
          <cell r="B2" t="str">
            <v xml:space="preserve">ฉาบปูนเรียบธรรมดา </v>
          </cell>
          <cell r="C2" t="str">
            <v>ตร.ม.</v>
          </cell>
          <cell r="D2">
            <v>55</v>
          </cell>
        </row>
        <row r="3">
          <cell r="B3" t="str">
            <v>ฉาบปูนขัดมัน</v>
          </cell>
          <cell r="C3" t="str">
            <v>ตร.ม.</v>
          </cell>
          <cell r="D3">
            <v>65</v>
          </cell>
        </row>
        <row r="6">
          <cell r="D6">
            <v>48</v>
          </cell>
        </row>
      </sheetData>
      <sheetData sheetId="23" refreshError="1">
        <row r="2">
          <cell r="B2" t="str">
            <v>ทาสีน้ำพลาสติก</v>
          </cell>
          <cell r="C2" t="str">
            <v>ตร.ม.</v>
          </cell>
          <cell r="D2">
            <v>35</v>
          </cell>
        </row>
        <row r="3">
          <cell r="B3" t="str">
            <v>ทาสีน้ำมัน</v>
          </cell>
          <cell r="C3" t="str">
            <v>ตร.ม.</v>
          </cell>
          <cell r="D3">
            <v>45</v>
          </cell>
        </row>
        <row r="4">
          <cell r="B4" t="str">
            <v>ทาซีเมนต์เบส</v>
          </cell>
          <cell r="C4" t="str">
            <v>ตร.ม.</v>
          </cell>
        </row>
      </sheetData>
      <sheetData sheetId="24" refreshError="1">
        <row r="8">
          <cell r="C8" t="str">
            <v>ต้น</v>
          </cell>
          <cell r="E8">
            <v>190</v>
          </cell>
        </row>
      </sheetData>
      <sheetData sheetId="25" refreshError="1"/>
      <sheetData sheetId="26" refreshError="1">
        <row r="2">
          <cell r="B2" t="str">
            <v>เครื่องมือตรวจวัดความเป็นกรด-ด่างในน้ำ</v>
          </cell>
          <cell r="C2" t="str">
            <v>ชุด</v>
          </cell>
          <cell r="D2">
            <v>3800</v>
          </cell>
        </row>
      </sheetData>
      <sheetData sheetId="27" refreshError="1">
        <row r="7">
          <cell r="B7" t="str">
            <v>เหล็กฉาก 25 x 25 x 3 มม. ยาว 6 ม.</v>
          </cell>
          <cell r="C7" t="str">
            <v>เส้น</v>
          </cell>
        </row>
        <row r="8">
          <cell r="B8" t="str">
            <v>เหล็กฉาก 40 x 40 x 5 มม. ยาว 6 ม.</v>
          </cell>
          <cell r="C8" t="str">
            <v>ท่อน</v>
          </cell>
        </row>
        <row r="11">
          <cell r="B11" t="str">
            <v>เหล็กฉาก 75 x 75 x 6 มม. ยาว 6 ม.</v>
          </cell>
          <cell r="C11" t="str">
            <v>ท่อน</v>
          </cell>
        </row>
        <row r="12">
          <cell r="B12" t="str">
            <v>เหล็กแบน 1 1/4 x 3/16 นิ้ว ยาว 6 ม.</v>
          </cell>
          <cell r="C12" t="str">
            <v>เส้น</v>
          </cell>
        </row>
        <row r="13">
          <cell r="B13" t="str">
            <v>เหล็กแบน 1 1/2 x 3/16 นิ้ว ยาว 6 ม.</v>
          </cell>
          <cell r="C13" t="str">
            <v>เส้น</v>
          </cell>
        </row>
        <row r="17">
          <cell r="B17" t="str">
            <v>แผ่นเหล็ก 1.20 x 2.40 ม. หนา  4.5  มม.</v>
          </cell>
          <cell r="C17" t="str">
            <v>แผ่น</v>
          </cell>
        </row>
        <row r="21">
          <cell r="C21" t="str">
            <v>แผ่น</v>
          </cell>
          <cell r="D21">
            <v>55</v>
          </cell>
        </row>
        <row r="22">
          <cell r="B22" t="str">
            <v>แผ่นเหล็ก 0.15 x 0.15 ม. หนา 3/16 นิ้ว</v>
          </cell>
        </row>
        <row r="24">
          <cell r="B24" t="str">
            <v>แผ่นอลูมิเนียม 0.19 x 0.20 ม. หนา 4.5 มม.</v>
          </cell>
          <cell r="C24" t="str">
            <v>แผ่น</v>
          </cell>
          <cell r="D24">
            <v>70</v>
          </cell>
        </row>
      </sheetData>
      <sheetData sheetId="28" refreshError="1"/>
      <sheetData sheetId="29" refreshError="1">
        <row r="2">
          <cell r="B2" t="str">
            <v>บานประตูไม้เนื้อแข็ง 0.80 x 2.00 ม.</v>
          </cell>
          <cell r="C2" t="str">
            <v>บาน</v>
          </cell>
          <cell r="E2">
            <v>200</v>
          </cell>
        </row>
        <row r="3">
          <cell r="B3" t="str">
            <v>บานหน้าต่างไม้เนื้อแข็ง 0.40 x 1.10 ม.</v>
          </cell>
          <cell r="C3" t="str">
            <v>บาน</v>
          </cell>
          <cell r="E3">
            <v>130</v>
          </cell>
        </row>
        <row r="4">
          <cell r="B4" t="str">
            <v>วงกบประตูไม้เนื้อแข็ง 2 x 4 นิ้ว ขนาด 0.80 x 2.00 ม.</v>
          </cell>
          <cell r="C4" t="str">
            <v>ชุด</v>
          </cell>
          <cell r="E4">
            <v>60</v>
          </cell>
        </row>
        <row r="5">
          <cell r="B5" t="str">
            <v>วงกบหน้าต่างไม้เนื้อแข็ง 2 x 4 นิ้ว ขนาด 0.80 x 1.10 ม. 2 ช่องติดกัน</v>
          </cell>
          <cell r="C5" t="str">
            <v>ชุด</v>
          </cell>
          <cell r="D5">
            <v>1450</v>
          </cell>
          <cell r="E5">
            <v>220</v>
          </cell>
        </row>
        <row r="10">
          <cell r="B10" t="str">
            <v>บานพับเหล็ก 4 นิ้ว</v>
          </cell>
          <cell r="C10" t="str">
            <v>อัน</v>
          </cell>
        </row>
        <row r="11">
          <cell r="B11" t="str">
            <v>บุ๊ชสลักติดบานประตู dia. 1 1/2 นิ้ว</v>
          </cell>
          <cell r="C11" t="str">
            <v>ตัว</v>
          </cell>
        </row>
        <row r="12">
          <cell r="B12" t="str">
            <v>สายยูพร้อมกุญแจ</v>
          </cell>
          <cell r="C12" t="str">
            <v>ชุด</v>
          </cell>
        </row>
        <row r="14">
          <cell r="B14" t="str">
            <v>กลอนขนาด 4 นิ้ว</v>
          </cell>
          <cell r="C14" t="str">
            <v>อัน</v>
          </cell>
        </row>
        <row r="15">
          <cell r="B15" t="str">
            <v>กลอนขนาด 6 นิ้ว</v>
          </cell>
          <cell r="C15" t="str">
            <v>อัน</v>
          </cell>
        </row>
        <row r="17">
          <cell r="B17" t="str">
            <v>กลอนเหล็กและกุญแจ</v>
          </cell>
          <cell r="C17" t="str">
            <v>ชุด</v>
          </cell>
          <cell r="D17">
            <v>280</v>
          </cell>
        </row>
        <row r="18">
          <cell r="B18" t="str">
            <v>ขอสับเหล็กชุบยาว 6 นิ้ว</v>
          </cell>
          <cell r="C18" t="str">
            <v>อัน</v>
          </cell>
        </row>
        <row r="20">
          <cell r="B20" t="str">
            <v>มือจับทองเหลือง 4 นิ้ว</v>
          </cell>
          <cell r="C20" t="str">
            <v>อัน</v>
          </cell>
        </row>
        <row r="21">
          <cell r="B21" t="str">
            <v>ลวดตาข่ายสี่เหลี่ยมขนมเปียกปูน dia. 3 มม. ขนาดช่อง 38 มม.</v>
          </cell>
          <cell r="C21" t="str">
            <v>ตร.ม.</v>
          </cell>
        </row>
      </sheetData>
      <sheetData sheetId="30" refreshError="1"/>
      <sheetData sheetId="31" refreshError="1">
        <row r="6">
          <cell r="B6" t="str">
            <v>เสาไฟฟ้า คอร. ยาวไม่น้อยกว่า 8.00 ม.</v>
          </cell>
          <cell r="C6" t="str">
            <v>ต้น</v>
          </cell>
          <cell r="E6">
            <v>500</v>
          </cell>
        </row>
        <row r="7">
          <cell r="C7" t="str">
            <v>ม.</v>
          </cell>
          <cell r="D7">
            <v>25</v>
          </cell>
        </row>
        <row r="8">
          <cell r="B8" t="str">
            <v>แผงควบคุมไฟฟ้าในโรงสูบน้ำ</v>
          </cell>
          <cell r="C8" t="str">
            <v>ชุด</v>
          </cell>
        </row>
        <row r="9">
          <cell r="B9" t="str">
            <v>อุปกรณ์โยงยึดสายไฟฟ้า</v>
          </cell>
          <cell r="C9" t="str">
            <v>ชุด</v>
          </cell>
        </row>
        <row r="10">
          <cell r="B10" t="str">
            <v>สวิทซ์ลูกลอยอัตโนมัติ</v>
          </cell>
          <cell r="C10" t="str">
            <v>ชุด</v>
          </cell>
        </row>
        <row r="11">
          <cell r="B11" t="str">
            <v>หลอดฟลูออเรสเซนต์ 36 วัตต์ พร้อมขา,สวิตซ์ และอุปกรณ์</v>
          </cell>
          <cell r="C11" t="str">
            <v>ชุด</v>
          </cell>
          <cell r="E11">
            <v>260</v>
          </cell>
        </row>
        <row r="12">
          <cell r="B12" t="str">
            <v>เต้ารับแบบฝังเรียบผนัง ชนิดมีสายดิน</v>
          </cell>
          <cell r="C12" t="str">
            <v>ชุด</v>
          </cell>
        </row>
        <row r="13">
          <cell r="B13" t="str">
            <v>สายไฟฟ้า(ควบคุมสวิทซ์ลูกลอย)</v>
          </cell>
          <cell r="C13" t="str">
            <v>ม.</v>
          </cell>
          <cell r="D13">
            <v>15</v>
          </cell>
        </row>
      </sheetData>
      <sheetData sheetId="32" refreshError="1"/>
      <sheetData sheetId="33" refreshError="1"/>
      <sheetData sheetId="34" refreshError="1"/>
      <sheetData sheetId="35" refreshError="1">
        <row r="2">
          <cell r="B2" t="str">
            <v xml:space="preserve">ข้องอ 90 ํ แสตนเลส dia. 1/2 "  </v>
          </cell>
          <cell r="C2" t="str">
            <v>ตัว</v>
          </cell>
        </row>
        <row r="3">
          <cell r="B3" t="str">
            <v>ท่อแสตนเลส dia 1/2"</v>
          </cell>
          <cell r="C3" t="str">
            <v>ท่อน</v>
          </cell>
          <cell r="E3">
            <v>60</v>
          </cell>
        </row>
        <row r="6">
          <cell r="B6" t="str">
            <v>ท่อสั้นแสตนเลส dia. 1/2 นิ้ว ทำเกลียวหัว-ท้าย</v>
          </cell>
          <cell r="C6" t="str">
            <v>ตัว</v>
          </cell>
        </row>
      </sheetData>
      <sheetData sheetId="36" refreshError="1">
        <row r="2">
          <cell r="B2" t="str">
            <v>กรวดกรอง dia 1 1/4" - 2 1/4"</v>
          </cell>
          <cell r="C2" t="str">
            <v>ลบ.ม.</v>
          </cell>
          <cell r="E2">
            <v>400</v>
          </cell>
        </row>
        <row r="5">
          <cell r="B5" t="str">
            <v>แกลลอนจุ 5 ลิตร</v>
          </cell>
          <cell r="C5" t="str">
            <v>ลูก</v>
          </cell>
        </row>
        <row r="15">
          <cell r="B15" t="str">
            <v>ทรายกรองเร็ว</v>
          </cell>
          <cell r="C15" t="str">
            <v>ลบ.ม.</v>
          </cell>
          <cell r="E15">
            <v>400</v>
          </cell>
        </row>
        <row r="22">
          <cell r="D22">
            <v>12</v>
          </cell>
        </row>
        <row r="39">
          <cell r="B39" t="str">
            <v>ป้ายบอกระดับน้ำ เหนือ-ใต้ ทรายกรอง</v>
          </cell>
          <cell r="C39" t="str">
            <v>ชุด</v>
          </cell>
          <cell r="E39">
            <v>1030</v>
          </cell>
        </row>
        <row r="40">
          <cell r="B40" t="str">
            <v>แผ่นสังกะสีกันซึม เบอร์ 28 ขนาด 0.91x2.435 ม.</v>
          </cell>
          <cell r="C40" t="str">
            <v>แผ่น</v>
          </cell>
        </row>
        <row r="53">
          <cell r="B53" t="str">
            <v xml:space="preserve">เสารั้ว คสล. สำเร็จรูป 4x4 นิ้ว ยาว 2.50 ม. </v>
          </cell>
          <cell r="C53" t="str">
            <v xml:space="preserve">ต้น </v>
          </cell>
        </row>
        <row r="54">
          <cell r="B54" t="str">
            <v>ลวดหนาม เบอร์ 12 dia. 2.64 มม.</v>
          </cell>
          <cell r="C54" t="str">
            <v>ม.</v>
          </cell>
        </row>
        <row r="56">
          <cell r="B56" t="str">
            <v>ลูกปืน dia. 0.02 ม</v>
          </cell>
        </row>
        <row r="57">
          <cell r="B57" t="str">
            <v xml:space="preserve">สายยางอ่อน dia. 1/2 "   </v>
          </cell>
          <cell r="C57" t="str">
            <v>ม.</v>
          </cell>
        </row>
        <row r="58">
          <cell r="B58" t="str">
            <v xml:space="preserve">สายยางอ่อน dia. 1 "   </v>
          </cell>
          <cell r="C58" t="str">
            <v>ม.</v>
          </cell>
          <cell r="D58">
            <v>20</v>
          </cell>
        </row>
        <row r="60">
          <cell r="B60" t="str">
            <v>เสารับท่อส่งน้ำดิบ ด้านทางส่งน้ำ</v>
          </cell>
          <cell r="C60" t="str">
            <v>ช่วง</v>
          </cell>
        </row>
        <row r="66">
          <cell r="B66" t="str">
            <v xml:space="preserve">น๊อต  dia.   4  มม.  </v>
          </cell>
          <cell r="C66" t="str">
            <v>ตัว</v>
          </cell>
        </row>
        <row r="72">
          <cell r="B72" t="str">
            <v>เรียงหินยาแนว</v>
          </cell>
          <cell r="C72" t="str">
            <v>ตร.ม.</v>
          </cell>
          <cell r="D72">
            <v>910</v>
          </cell>
          <cell r="E72">
            <v>300</v>
          </cell>
        </row>
        <row r="74">
          <cell r="B74" t="str">
            <v>พุกตัวหนอน dia 6 มม.</v>
          </cell>
          <cell r="C74" t="str">
            <v>ตัว</v>
          </cell>
        </row>
        <row r="75">
          <cell r="B75" t="str">
            <v>น๊อตสแตนเลส dia 3/8"</v>
          </cell>
          <cell r="C75" t="str">
            <v>ตัว</v>
          </cell>
        </row>
        <row r="76">
          <cell r="B76" t="str">
            <v xml:space="preserve">น๊อตยึดหน้าจาน  dia.   5/8 x 3"  </v>
          </cell>
          <cell r="C76" t="str">
            <v>ตัว</v>
          </cell>
        </row>
        <row r="80">
          <cell r="B80" t="str">
            <v>แผ่นทางเดิน คสล. 0.60 x 0.75 x 0.05 ม.</v>
          </cell>
          <cell r="D80">
            <v>80</v>
          </cell>
        </row>
      </sheetData>
      <sheetData sheetId="37" refreshError="1"/>
      <sheetData sheetId="38" refreshError="1">
        <row r="3">
          <cell r="D3">
            <v>7100</v>
          </cell>
        </row>
        <row r="6">
          <cell r="C6" t="str">
            <v>เครื่อง</v>
          </cell>
          <cell r="D6">
            <v>14100</v>
          </cell>
        </row>
        <row r="7">
          <cell r="C7" t="str">
            <v>เครื่อง</v>
          </cell>
        </row>
      </sheetData>
      <sheetData sheetId="39" refreshError="1">
        <row r="2">
          <cell r="D2">
            <v>8500</v>
          </cell>
        </row>
        <row r="4">
          <cell r="C4" t="str">
            <v>ตู้</v>
          </cell>
        </row>
        <row r="5">
          <cell r="C5" t="str">
            <v>ตู้</v>
          </cell>
          <cell r="E5">
            <v>1000</v>
          </cell>
        </row>
        <row r="19">
          <cell r="D19">
            <v>9000</v>
          </cell>
        </row>
      </sheetData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F"/>
      <sheetName val=" อำนวยการ 1"/>
      <sheetName val="ดอกเบี้ย,กำไร"/>
      <sheetName val="แบบ ปร.5"/>
      <sheetName val="แบบ ปร.6"/>
      <sheetName val="ทดสอบดิน"/>
      <sheetName val="10002"/>
      <sheetName val="1141010"/>
      <sheetName val="12100"/>
      <sheetName val="13030"/>
      <sheetName val="4006-2"/>
      <sheetName val="4005(รั้ว)"/>
      <sheetName val="4005(ป้าย)"/>
      <sheetName val="ท่อส่งน้ำดิบ"/>
      <sheetName val="เครื่องสูบน้ำดิบ"/>
      <sheetName val="เครื่องสูบน้ำดี"/>
      <sheetName val="4002-1"/>
      <sheetName val="4004-1(น้ำดิบ)"/>
      <sheetName val="4004-1(น้ำดี)"/>
      <sheetName val="ไฟฟ้า"/>
      <sheetName val="คลอรีน"/>
      <sheetName val="เครื่องมือฯประปา"/>
      <sheetName val="กรด-ด่าง"/>
      <sheetName val="รางระบายน้ำ"/>
      <sheetName val="สารส้ม"/>
      <sheetName val="ท่อจ่ายน้ำ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A2" t="str">
            <v>สถานที่ก่อสร้าง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CFCF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1.75" x14ac:dyDescent="0.5"/>
  <sheetData/>
  <phoneticPr fontId="3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workbookViewId="0">
      <selection activeCell="E12" sqref="E12"/>
    </sheetView>
  </sheetViews>
  <sheetFormatPr defaultRowHeight="21.75" x14ac:dyDescent="0.5"/>
  <cols>
    <col min="1" max="1" width="12.7109375" customWidth="1"/>
    <col min="2" max="2" width="26.7109375" customWidth="1"/>
    <col min="3" max="3" width="10.7109375" customWidth="1"/>
    <col min="4" max="4" width="17.7109375" customWidth="1"/>
    <col min="5" max="5" width="9.7109375" customWidth="1"/>
    <col min="6" max="7" width="17.7109375" customWidth="1"/>
    <col min="9" max="9" width="11.28515625" bestFit="1" customWidth="1"/>
  </cols>
  <sheetData>
    <row r="1" spans="1:9" x14ac:dyDescent="0.5">
      <c r="A1" s="14" t="s">
        <v>11</v>
      </c>
      <c r="B1" s="14"/>
      <c r="C1" s="14"/>
      <c r="D1" s="14"/>
      <c r="E1" s="14"/>
      <c r="F1" s="14"/>
      <c r="G1" s="14"/>
    </row>
    <row r="2" spans="1:9" x14ac:dyDescent="0.5">
      <c r="A2" s="15" t="s">
        <v>12</v>
      </c>
      <c r="B2" s="16" t="str">
        <f>'แบบ ปร.6'!$A$4</f>
        <v>สำนักบริหารจัดการน้ำ  กรมทรัพยากรน้ำ</v>
      </c>
      <c r="C2" s="14"/>
      <c r="D2" s="16"/>
      <c r="E2" s="14"/>
      <c r="F2" s="16"/>
      <c r="G2" s="15"/>
    </row>
    <row r="3" spans="1:9" x14ac:dyDescent="0.5">
      <c r="A3" s="15" t="s">
        <v>4</v>
      </c>
      <c r="B3" s="17" t="s">
        <v>13</v>
      </c>
      <c r="C3" s="15"/>
      <c r="D3" s="15"/>
      <c r="E3" s="15"/>
      <c r="F3" s="15"/>
      <c r="G3" s="15"/>
    </row>
    <row r="4" spans="1:9" x14ac:dyDescent="0.5">
      <c r="A4" s="15" t="s">
        <v>14</v>
      </c>
      <c r="B4" s="15"/>
      <c r="C4" s="15"/>
      <c r="D4" s="15"/>
      <c r="E4" s="15"/>
      <c r="F4" s="15"/>
      <c r="G4" s="15"/>
    </row>
    <row r="5" spans="1:9" x14ac:dyDescent="0.5">
      <c r="A5" s="36" t="str">
        <f>'แบบ ปร.6'!$A$2</f>
        <v>สถานที่ก่อสร้าง</v>
      </c>
      <c r="B5" s="15"/>
      <c r="C5" s="15"/>
      <c r="D5" s="15"/>
      <c r="E5" s="15"/>
      <c r="F5" s="15"/>
      <c r="G5" s="15"/>
    </row>
    <row r="6" spans="1:9" x14ac:dyDescent="0.5">
      <c r="A6" s="15" t="s">
        <v>15</v>
      </c>
      <c r="B6" s="15"/>
      <c r="C6" s="17" t="str">
        <f>'แบบ ปร.6'!$A$4</f>
        <v>สำนักบริหารจัดการน้ำ  กรมทรัพยากรน้ำ</v>
      </c>
      <c r="D6" s="17"/>
      <c r="E6" s="15"/>
      <c r="F6" s="17"/>
      <c r="G6" s="15"/>
    </row>
    <row r="7" spans="1:9" x14ac:dyDescent="0.5">
      <c r="A7" s="15" t="s">
        <v>16</v>
      </c>
      <c r="B7" s="32" t="s">
        <v>17</v>
      </c>
      <c r="C7" s="8"/>
      <c r="D7" s="15"/>
      <c r="E7" s="15"/>
      <c r="F7" s="15"/>
      <c r="G7" s="15"/>
    </row>
    <row r="8" spans="1:9" x14ac:dyDescent="0.5">
      <c r="A8" s="15" t="s">
        <v>18</v>
      </c>
      <c r="B8" s="15"/>
      <c r="C8" s="18" t="s">
        <v>6</v>
      </c>
      <c r="D8" s="19"/>
      <c r="E8" s="18" t="s">
        <v>19</v>
      </c>
      <c r="F8" s="15"/>
      <c r="G8" s="15"/>
    </row>
    <row r="9" spans="1:9" x14ac:dyDescent="0.5">
      <c r="A9" s="15" t="s">
        <v>20</v>
      </c>
      <c r="B9" s="15"/>
      <c r="C9" s="33">
        <f>'แบบ ปร.6'!$C$5</f>
        <v>37950</v>
      </c>
      <c r="D9" s="15"/>
      <c r="E9" s="15"/>
      <c r="F9" s="15"/>
      <c r="G9" s="15"/>
    </row>
    <row r="11" spans="1:9" ht="42" x14ac:dyDescent="0.5">
      <c r="A11" s="20" t="s">
        <v>3</v>
      </c>
      <c r="B11" s="21" t="s">
        <v>21</v>
      </c>
      <c r="C11" s="22"/>
      <c r="D11" s="41" t="s">
        <v>22</v>
      </c>
      <c r="E11" s="20" t="s">
        <v>23</v>
      </c>
      <c r="F11" s="41" t="s">
        <v>24</v>
      </c>
      <c r="G11" s="20" t="s">
        <v>10</v>
      </c>
    </row>
    <row r="12" spans="1:9" x14ac:dyDescent="0.5">
      <c r="A12" s="9">
        <v>1</v>
      </c>
      <c r="B12" s="23" t="s">
        <v>25</v>
      </c>
      <c r="C12" s="24"/>
      <c r="D12" s="12" t="e">
        <f>'แบบ ปร.6'!$C$26</f>
        <v>#REF!</v>
      </c>
      <c r="E12" s="35" t="e">
        <f>'แบบ ปร.6'!$G$38</f>
        <v>#REF!</v>
      </c>
      <c r="F12" s="12" t="e">
        <f>D12*E12</f>
        <v>#REF!</v>
      </c>
      <c r="G12" s="42"/>
      <c r="I12" s="271"/>
    </row>
    <row r="13" spans="1:9" x14ac:dyDescent="0.5">
      <c r="A13" s="9">
        <v>2</v>
      </c>
      <c r="B13" s="267" t="s">
        <v>26</v>
      </c>
      <c r="C13" s="10"/>
      <c r="D13" s="268" t="e">
        <f>'แบบ ปร.6'!$C$29</f>
        <v>#REF!</v>
      </c>
      <c r="E13" s="35">
        <v>1.3016000000000001</v>
      </c>
      <c r="F13" s="12" t="e">
        <f>D13*E13</f>
        <v>#REF!</v>
      </c>
      <c r="G13" s="39"/>
    </row>
    <row r="14" spans="1:9" x14ac:dyDescent="0.5">
      <c r="A14" s="9">
        <v>3</v>
      </c>
      <c r="B14" s="25" t="s">
        <v>27</v>
      </c>
      <c r="C14" s="10"/>
      <c r="D14" s="269"/>
      <c r="E14" s="35"/>
      <c r="F14" s="12"/>
      <c r="G14" s="26"/>
    </row>
    <row r="15" spans="1:9" x14ac:dyDescent="0.5">
      <c r="A15" s="9">
        <v>4</v>
      </c>
      <c r="B15" s="25" t="s">
        <v>28</v>
      </c>
      <c r="C15" s="10"/>
      <c r="D15" s="270"/>
      <c r="E15" s="35"/>
      <c r="F15" s="12"/>
      <c r="G15" s="38"/>
    </row>
    <row r="16" spans="1:9" x14ac:dyDescent="0.5">
      <c r="A16" s="9">
        <v>5</v>
      </c>
      <c r="B16" s="267" t="s">
        <v>125</v>
      </c>
      <c r="C16" s="10"/>
      <c r="D16" s="268" t="e">
        <f>'แบบ ปร.6'!$C$62</f>
        <v>#REF!</v>
      </c>
      <c r="E16" s="272">
        <v>1.07</v>
      </c>
      <c r="F16" s="12" t="e">
        <f>D16*E16</f>
        <v>#REF!</v>
      </c>
      <c r="G16" s="38"/>
    </row>
    <row r="17" spans="1:7" x14ac:dyDescent="0.5">
      <c r="A17" s="9"/>
      <c r="B17" s="23" t="s">
        <v>29</v>
      </c>
      <c r="C17" s="10"/>
      <c r="D17" s="11"/>
      <c r="E17" s="11"/>
      <c r="F17" s="11"/>
      <c r="G17" s="26"/>
    </row>
    <row r="18" spans="1:7" x14ac:dyDescent="0.5">
      <c r="A18" s="9"/>
      <c r="B18" s="25" t="s">
        <v>0</v>
      </c>
      <c r="C18" s="27">
        <v>0.15</v>
      </c>
      <c r="D18" s="11"/>
      <c r="E18" s="11"/>
      <c r="F18" s="11"/>
      <c r="G18" s="26"/>
    </row>
    <row r="19" spans="1:7" x14ac:dyDescent="0.5">
      <c r="A19" s="9"/>
      <c r="B19" s="25" t="s">
        <v>2</v>
      </c>
      <c r="C19" s="27">
        <v>0</v>
      </c>
      <c r="D19" s="11"/>
      <c r="E19" s="11"/>
      <c r="F19" s="11"/>
      <c r="G19" s="26"/>
    </row>
    <row r="20" spans="1:7" x14ac:dyDescent="0.5">
      <c r="A20" s="9"/>
      <c r="B20" s="25" t="s">
        <v>1</v>
      </c>
      <c r="C20" s="27">
        <v>7.0000000000000007E-2</v>
      </c>
      <c r="D20" s="11"/>
      <c r="E20" s="11"/>
      <c r="F20" s="11"/>
      <c r="G20" s="26"/>
    </row>
    <row r="21" spans="1:7" x14ac:dyDescent="0.5">
      <c r="A21" s="9"/>
      <c r="B21" s="25" t="s">
        <v>30</v>
      </c>
      <c r="C21" s="27"/>
      <c r="D21" s="11"/>
      <c r="E21" s="11"/>
      <c r="F21" s="11"/>
      <c r="G21" s="26"/>
    </row>
    <row r="22" spans="1:7" x14ac:dyDescent="0.5">
      <c r="A22" s="28" t="s">
        <v>31</v>
      </c>
      <c r="B22" s="23" t="s">
        <v>32</v>
      </c>
      <c r="C22" s="10"/>
      <c r="D22" s="11"/>
      <c r="E22" s="11"/>
      <c r="F22" s="12" t="e">
        <f>SUM(F12:F21)</f>
        <v>#REF!</v>
      </c>
      <c r="G22" s="26"/>
    </row>
    <row r="23" spans="1:7" x14ac:dyDescent="0.5">
      <c r="A23" s="6"/>
      <c r="B23" s="2" t="s">
        <v>33</v>
      </c>
      <c r="C23" s="4"/>
      <c r="D23" s="3"/>
      <c r="E23" s="3"/>
      <c r="F23" s="13" t="e">
        <f>ROUNDDOWN(F22,-3)</f>
        <v>#REF!</v>
      </c>
      <c r="G23" s="26"/>
    </row>
    <row r="24" spans="1:7" x14ac:dyDescent="0.5">
      <c r="A24" s="40" t="s">
        <v>34</v>
      </c>
      <c r="B24" s="29"/>
      <c r="C24" s="30"/>
      <c r="D24" s="30"/>
      <c r="E24" s="30"/>
      <c r="F24" s="31" t="e">
        <f>BAHTTEXT(F23)</f>
        <v>#REF!</v>
      </c>
      <c r="G24" s="37"/>
    </row>
    <row r="25" spans="1:7" x14ac:dyDescent="0.5">
      <c r="A25" s="273"/>
      <c r="B25" s="274"/>
      <c r="C25" s="273"/>
      <c r="D25" s="273"/>
      <c r="E25" s="273"/>
      <c r="F25" s="273"/>
      <c r="G25" s="273"/>
    </row>
    <row r="26" spans="1:7" x14ac:dyDescent="0.5">
      <c r="A26" s="1"/>
      <c r="B26" s="275"/>
      <c r="C26" s="1"/>
      <c r="D26" s="1"/>
      <c r="E26" s="1"/>
      <c r="F26" s="1"/>
      <c r="G26" s="1"/>
    </row>
    <row r="27" spans="1:7" x14ac:dyDescent="0.5">
      <c r="A27" s="136" t="s">
        <v>142</v>
      </c>
      <c r="B27" s="136"/>
      <c r="C27" s="51"/>
      <c r="D27" s="1"/>
      <c r="E27" s="1"/>
      <c r="F27" s="1"/>
      <c r="G27" s="1"/>
    </row>
    <row r="28" spans="1:7" x14ac:dyDescent="0.5">
      <c r="A28" s="51" t="s">
        <v>143</v>
      </c>
      <c r="B28" s="136"/>
      <c r="C28" s="51"/>
      <c r="F28" s="1"/>
      <c r="G28" s="1"/>
    </row>
    <row r="29" spans="1:7" x14ac:dyDescent="0.5">
      <c r="A29" s="135"/>
      <c r="B29" s="136"/>
      <c r="C29" s="51"/>
      <c r="D29" s="34"/>
    </row>
    <row r="30" spans="1:7" x14ac:dyDescent="0.5">
      <c r="A30" s="136" t="s">
        <v>144</v>
      </c>
      <c r="B30" s="136"/>
      <c r="C30" s="51"/>
      <c r="D30" s="34"/>
    </row>
    <row r="31" spans="1:7" x14ac:dyDescent="0.5">
      <c r="A31" s="51" t="s">
        <v>143</v>
      </c>
      <c r="B31" s="136"/>
      <c r="C31" s="51"/>
      <c r="D31" s="1"/>
    </row>
    <row r="32" spans="1:7" x14ac:dyDescent="0.5">
      <c r="B32" s="5"/>
      <c r="C32" s="34"/>
      <c r="D32" s="34"/>
    </row>
    <row r="33" spans="1:4" x14ac:dyDescent="0.5">
      <c r="A33" s="7"/>
      <c r="B33" s="5"/>
      <c r="C33" s="34"/>
      <c r="D33" s="34"/>
    </row>
    <row r="34" spans="1:4" x14ac:dyDescent="0.5">
      <c r="B34" s="5"/>
    </row>
    <row r="35" spans="1:4" x14ac:dyDescent="0.5">
      <c r="B35" s="5"/>
      <c r="C35" s="34"/>
      <c r="D35" s="34"/>
    </row>
    <row r="36" spans="1:4" x14ac:dyDescent="0.5">
      <c r="A36" s="7"/>
      <c r="B36" s="5"/>
    </row>
    <row r="37" spans="1:4" x14ac:dyDescent="0.5">
      <c r="B37" s="5"/>
    </row>
  </sheetData>
  <phoneticPr fontId="30" type="noConversion"/>
  <printOptions horizontalCentered="1"/>
  <pageMargins left="0.66" right="0.62" top="0.98425196850393704" bottom="0.98425196850393704" header="0.51181102362204722" footer="0.51181102362204722"/>
  <pageSetup paperSize="9" scale="85" orientation="portrait" horizontalDpi="4294967295" r:id="rId1"/>
  <headerFooter alignWithMargins="0">
    <oddHeader xml:space="preserve">&amp;R&amp;A </oddHeader>
    <oddFooter>&amp;L&amp;F&amp;C&amp;A&amp;R8/10/2002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7"/>
  <sheetViews>
    <sheetView view="pageBreakPreview" zoomScaleSheetLayoutView="75" workbookViewId="0">
      <selection activeCell="C6" sqref="C6"/>
    </sheetView>
  </sheetViews>
  <sheetFormatPr defaultRowHeight="21.75" x14ac:dyDescent="0.5"/>
  <cols>
    <col min="1" max="1" width="13.28515625" style="118" customWidth="1"/>
    <col min="2" max="2" width="60.7109375" style="118" customWidth="1"/>
    <col min="3" max="3" width="20.7109375" style="118" customWidth="1"/>
    <col min="4" max="4" width="15.7109375" style="118" customWidth="1"/>
    <col min="5" max="5" width="5.7109375" style="118" customWidth="1"/>
    <col min="6" max="10" width="14.7109375" style="118" customWidth="1"/>
    <col min="11" max="11" width="15.7109375" style="118" customWidth="1"/>
    <col min="12" max="15" width="12.7109375" style="118" customWidth="1"/>
    <col min="16" max="16384" width="9.140625" style="118"/>
  </cols>
  <sheetData>
    <row r="1" spans="1:21" x14ac:dyDescent="0.5">
      <c r="A1" s="194" t="s">
        <v>118</v>
      </c>
      <c r="B1" s="194"/>
      <c r="C1" s="45"/>
      <c r="D1" s="194"/>
    </row>
    <row r="2" spans="1:21" x14ac:dyDescent="0.5">
      <c r="A2" s="195" t="s">
        <v>119</v>
      </c>
      <c r="B2" s="52"/>
      <c r="C2" s="194"/>
      <c r="D2" s="194"/>
    </row>
    <row r="3" spans="1:21" ht="42" x14ac:dyDescent="0.5">
      <c r="A3" s="196" t="s">
        <v>16</v>
      </c>
      <c r="B3" s="197" t="s">
        <v>37</v>
      </c>
      <c r="C3" s="196" t="s">
        <v>38</v>
      </c>
      <c r="D3" s="198"/>
    </row>
    <row r="4" spans="1:21" x14ac:dyDescent="0.5">
      <c r="A4" s="199" t="s">
        <v>179</v>
      </c>
      <c r="B4" s="199"/>
      <c r="C4" s="194"/>
      <c r="D4" s="199"/>
    </row>
    <row r="5" spans="1:21" x14ac:dyDescent="0.5">
      <c r="A5" s="194" t="s">
        <v>20</v>
      </c>
      <c r="B5" s="194"/>
      <c r="C5" s="200">
        <v>37950</v>
      </c>
      <c r="D5" s="194"/>
    </row>
    <row r="6" spans="1:21" x14ac:dyDescent="0.5">
      <c r="F6" s="201"/>
      <c r="G6" s="202"/>
      <c r="H6" s="202"/>
      <c r="I6" s="202"/>
      <c r="J6" s="203"/>
      <c r="K6" s="204"/>
      <c r="Q6" s="205"/>
      <c r="R6" s="205"/>
      <c r="S6" s="205"/>
      <c r="T6" s="205"/>
      <c r="U6" s="205"/>
    </row>
    <row r="7" spans="1:21" ht="42" x14ac:dyDescent="0.5">
      <c r="A7" s="206" t="s">
        <v>3</v>
      </c>
      <c r="B7" s="207" t="s">
        <v>21</v>
      </c>
      <c r="C7" s="206" t="s">
        <v>39</v>
      </c>
      <c r="D7" s="206" t="s">
        <v>10</v>
      </c>
      <c r="F7" s="246"/>
      <c r="G7" s="246"/>
      <c r="H7" s="246"/>
      <c r="I7" s="246"/>
      <c r="J7" s="246"/>
      <c r="K7" s="204"/>
      <c r="Q7" s="205"/>
      <c r="R7" s="205"/>
      <c r="S7" s="205"/>
      <c r="T7" s="205"/>
      <c r="U7" s="205"/>
    </row>
    <row r="8" spans="1:21" ht="21.75" customHeight="1" x14ac:dyDescent="0.5">
      <c r="A8" s="209">
        <v>1</v>
      </c>
      <c r="B8" s="210" t="s">
        <v>25</v>
      </c>
      <c r="C8" s="211"/>
      <c r="D8" s="212"/>
      <c r="F8" s="276"/>
      <c r="G8" s="276"/>
      <c r="H8" s="277"/>
      <c r="I8" s="276"/>
      <c r="J8" s="278"/>
      <c r="K8" s="203"/>
      <c r="Q8" s="205"/>
      <c r="R8" s="205"/>
      <c r="S8" s="205"/>
      <c r="T8" s="205"/>
      <c r="U8" s="205"/>
    </row>
    <row r="9" spans="1:21" ht="21.75" customHeight="1" x14ac:dyDescent="0.5">
      <c r="A9" s="209"/>
      <c r="B9" s="210" t="s">
        <v>126</v>
      </c>
      <c r="C9" s="211">
        <f>ทดสอบดิน!$J$13</f>
        <v>13500</v>
      </c>
      <c r="D9" s="212"/>
      <c r="F9" s="276"/>
      <c r="G9" s="276"/>
      <c r="H9" s="277"/>
      <c r="I9" s="276"/>
      <c r="J9" s="278"/>
      <c r="K9" s="203"/>
      <c r="Q9" s="205"/>
      <c r="R9" s="205"/>
      <c r="S9" s="205"/>
      <c r="T9" s="205"/>
      <c r="U9" s="205"/>
    </row>
    <row r="10" spans="1:21" ht="21.75" customHeight="1" x14ac:dyDescent="0.5">
      <c r="A10" s="209"/>
      <c r="B10" s="213" t="s">
        <v>127</v>
      </c>
      <c r="C10" s="211" t="e">
        <f>#REF!</f>
        <v>#REF!</v>
      </c>
      <c r="D10" s="214"/>
      <c r="F10" s="276"/>
      <c r="G10" s="276"/>
      <c r="H10" s="277"/>
      <c r="I10" s="276"/>
      <c r="J10" s="278"/>
      <c r="K10" s="215"/>
      <c r="Q10" s="205"/>
      <c r="R10" s="205"/>
      <c r="S10" s="205"/>
      <c r="T10" s="205"/>
      <c r="U10" s="205"/>
    </row>
    <row r="11" spans="1:21" ht="21.75" customHeight="1" x14ac:dyDescent="0.5">
      <c r="A11" s="209"/>
      <c r="B11" s="217" t="s">
        <v>128</v>
      </c>
      <c r="C11" s="211" t="e">
        <f>#REF!</f>
        <v>#REF!</v>
      </c>
      <c r="D11" s="216"/>
      <c r="F11" s="276"/>
      <c r="G11" s="276"/>
      <c r="H11" s="277"/>
      <c r="I11" s="276"/>
      <c r="J11" s="278"/>
      <c r="K11" s="204"/>
      <c r="Q11" s="205"/>
      <c r="R11" s="205"/>
      <c r="S11" s="205"/>
      <c r="T11" s="205"/>
      <c r="U11" s="205"/>
    </row>
    <row r="12" spans="1:21" ht="21.75" customHeight="1" x14ac:dyDescent="0.5">
      <c r="A12" s="209"/>
      <c r="B12" s="217" t="s">
        <v>129</v>
      </c>
      <c r="C12" s="211" t="e">
        <f>#REF!</f>
        <v>#REF!</v>
      </c>
      <c r="D12" s="216"/>
      <c r="F12" s="276"/>
      <c r="G12" s="276"/>
      <c r="H12" s="277"/>
      <c r="I12" s="276"/>
      <c r="J12" s="278"/>
      <c r="K12" s="204"/>
      <c r="Q12" s="205"/>
      <c r="R12" s="205"/>
      <c r="S12" s="205"/>
      <c r="T12" s="205"/>
      <c r="U12" s="205"/>
    </row>
    <row r="13" spans="1:21" ht="21.75" customHeight="1" x14ac:dyDescent="0.5">
      <c r="A13" s="209"/>
      <c r="B13" s="217" t="s">
        <v>130</v>
      </c>
      <c r="C13" s="211" t="e">
        <f>#REF!</f>
        <v>#REF!</v>
      </c>
      <c r="D13" s="216"/>
      <c r="F13" s="276"/>
      <c r="G13" s="276"/>
      <c r="H13" s="277"/>
      <c r="I13" s="276"/>
      <c r="J13" s="278"/>
      <c r="K13" s="204"/>
      <c r="Q13" s="205"/>
      <c r="R13" s="205"/>
      <c r="S13" s="205"/>
      <c r="T13" s="205"/>
      <c r="U13" s="205"/>
    </row>
    <row r="14" spans="1:21" ht="21.75" customHeight="1" x14ac:dyDescent="0.5">
      <c r="A14" s="209"/>
      <c r="B14" s="217" t="s">
        <v>131</v>
      </c>
      <c r="C14" s="211" t="e">
        <f>#REF!</f>
        <v>#REF!</v>
      </c>
      <c r="D14" s="216"/>
      <c r="F14" s="276"/>
      <c r="G14" s="276"/>
      <c r="H14" s="277"/>
      <c r="I14" s="276"/>
      <c r="J14" s="278"/>
      <c r="K14" s="204"/>
      <c r="L14" s="205"/>
      <c r="M14" s="205"/>
      <c r="N14" s="205"/>
      <c r="O14" s="205"/>
      <c r="P14" s="205"/>
      <c r="Q14" s="205"/>
      <c r="R14" s="205"/>
      <c r="S14" s="205"/>
      <c r="T14" s="205"/>
      <c r="U14" s="205"/>
    </row>
    <row r="15" spans="1:21" ht="21.75" customHeight="1" x14ac:dyDescent="0.5">
      <c r="A15" s="209"/>
      <c r="B15" s="217" t="s">
        <v>132</v>
      </c>
      <c r="C15" s="211" t="e">
        <f>#REF!</f>
        <v>#REF!</v>
      </c>
      <c r="D15" s="216"/>
      <c r="F15" s="276"/>
      <c r="G15" s="276"/>
      <c r="H15" s="277"/>
      <c r="I15" s="276"/>
      <c r="J15" s="278"/>
      <c r="K15" s="204"/>
      <c r="L15" s="205"/>
      <c r="M15" s="205"/>
      <c r="N15" s="205"/>
      <c r="O15" s="205"/>
      <c r="P15" s="205"/>
      <c r="Q15" s="205"/>
      <c r="R15" s="205"/>
      <c r="S15" s="205"/>
      <c r="T15" s="205"/>
      <c r="U15" s="205"/>
    </row>
    <row r="16" spans="1:21" ht="21.75" customHeight="1" x14ac:dyDescent="0.5">
      <c r="A16" s="209"/>
      <c r="B16" s="217" t="s">
        <v>133</v>
      </c>
      <c r="C16" s="211" t="e">
        <f>#REF!</f>
        <v>#REF!</v>
      </c>
      <c r="D16" s="216"/>
      <c r="F16" s="276"/>
      <c r="G16" s="276"/>
      <c r="H16" s="277"/>
      <c r="I16" s="276"/>
      <c r="J16" s="278"/>
      <c r="K16" s="204"/>
      <c r="L16" s="205"/>
      <c r="M16" s="205"/>
      <c r="N16" s="205"/>
      <c r="O16" s="205"/>
      <c r="P16" s="205"/>
      <c r="Q16" s="205"/>
      <c r="R16" s="205"/>
      <c r="S16" s="205"/>
      <c r="T16" s="205"/>
      <c r="U16" s="205"/>
    </row>
    <row r="17" spans="1:21" ht="21.75" customHeight="1" x14ac:dyDescent="0.5">
      <c r="A17" s="209"/>
      <c r="B17" s="234" t="s">
        <v>134</v>
      </c>
      <c r="C17" s="211">
        <f>'ท่อส่งน้ำดิบ '!$J$31</f>
        <v>86400</v>
      </c>
      <c r="D17" s="216"/>
      <c r="F17" s="228"/>
      <c r="G17" s="228"/>
      <c r="H17" s="279"/>
      <c r="I17" s="228"/>
      <c r="J17" s="280"/>
      <c r="K17" s="204"/>
      <c r="L17" s="205"/>
      <c r="M17" s="205"/>
      <c r="N17" s="205"/>
      <c r="O17" s="205"/>
      <c r="P17" s="205"/>
      <c r="Q17" s="205"/>
      <c r="R17" s="205"/>
      <c r="S17" s="205"/>
      <c r="T17" s="205"/>
      <c r="U17" s="205"/>
    </row>
    <row r="18" spans="1:21" ht="21.75" customHeight="1" x14ac:dyDescent="0.5">
      <c r="A18" s="209"/>
      <c r="B18" s="217" t="s">
        <v>145</v>
      </c>
      <c r="C18" s="211" t="e">
        <f>#REF!</f>
        <v>#REF!</v>
      </c>
      <c r="D18" s="216"/>
      <c r="F18" s="228"/>
      <c r="G18" s="228"/>
      <c r="H18" s="279"/>
      <c r="I18" s="228"/>
      <c r="J18" s="280"/>
      <c r="K18" s="204"/>
      <c r="L18" s="205"/>
      <c r="M18" s="205"/>
      <c r="N18" s="205"/>
      <c r="O18" s="205"/>
      <c r="P18" s="205"/>
      <c r="Q18" s="205"/>
      <c r="R18" s="205"/>
      <c r="S18" s="205"/>
      <c r="T18" s="205"/>
      <c r="U18" s="205"/>
    </row>
    <row r="19" spans="1:21" ht="21.75" customHeight="1" x14ac:dyDescent="0.5">
      <c r="A19" s="209"/>
      <c r="B19" s="217" t="s">
        <v>146</v>
      </c>
      <c r="C19" s="211" t="e">
        <f>#REF!</f>
        <v>#REF!</v>
      </c>
      <c r="D19" s="216"/>
      <c r="F19" s="228"/>
      <c r="G19" s="228"/>
      <c r="H19" s="279"/>
      <c r="I19" s="228"/>
      <c r="J19" s="280"/>
      <c r="K19" s="204"/>
      <c r="L19" s="205"/>
      <c r="M19" s="205"/>
      <c r="N19" s="205"/>
      <c r="O19" s="205"/>
      <c r="P19" s="205"/>
      <c r="Q19" s="205"/>
      <c r="R19" s="205"/>
      <c r="S19" s="205"/>
      <c r="T19" s="205"/>
      <c r="U19" s="205"/>
    </row>
    <row r="20" spans="1:21" ht="21.75" customHeight="1" x14ac:dyDescent="0.5">
      <c r="A20" s="209"/>
      <c r="B20" s="217" t="s">
        <v>147</v>
      </c>
      <c r="C20" s="211" t="e">
        <f>#REF!</f>
        <v>#REF!</v>
      </c>
      <c r="D20" s="216"/>
      <c r="F20" s="276"/>
      <c r="G20" s="276"/>
      <c r="H20" s="277"/>
      <c r="I20" s="276"/>
      <c r="J20" s="278"/>
      <c r="K20" s="204"/>
      <c r="L20" s="205"/>
      <c r="M20" s="205"/>
      <c r="N20" s="205"/>
      <c r="O20" s="205"/>
      <c r="P20" s="205"/>
      <c r="Q20" s="205"/>
      <c r="R20" s="205"/>
      <c r="S20" s="205"/>
      <c r="T20" s="205"/>
      <c r="U20" s="205"/>
    </row>
    <row r="21" spans="1:21" ht="21.75" customHeight="1" x14ac:dyDescent="0.5">
      <c r="A21" s="209"/>
      <c r="B21" s="217" t="s">
        <v>148</v>
      </c>
      <c r="C21" s="211" t="e">
        <f>#REF!</f>
        <v>#REF!</v>
      </c>
      <c r="D21" s="216"/>
      <c r="F21" s="276"/>
      <c r="G21" s="276"/>
      <c r="H21" s="277"/>
      <c r="I21" s="276"/>
      <c r="J21" s="278"/>
      <c r="K21" s="204"/>
      <c r="L21" s="205"/>
      <c r="M21" s="205"/>
      <c r="N21" s="205"/>
      <c r="O21" s="205"/>
      <c r="P21" s="205"/>
      <c r="Q21" s="205"/>
      <c r="R21" s="205"/>
      <c r="S21" s="205"/>
      <c r="T21" s="205"/>
      <c r="U21" s="205"/>
    </row>
    <row r="22" spans="1:21" ht="21.75" customHeight="1" x14ac:dyDescent="0.5">
      <c r="A22" s="209"/>
      <c r="B22" s="217" t="s">
        <v>149</v>
      </c>
      <c r="C22" s="211" t="e">
        <f>#REF!</f>
        <v>#REF!</v>
      </c>
      <c r="D22" s="216"/>
      <c r="F22" s="276"/>
      <c r="G22" s="276"/>
      <c r="H22" s="277"/>
      <c r="I22" s="276"/>
      <c r="J22" s="278"/>
      <c r="K22" s="204"/>
      <c r="L22" s="205"/>
      <c r="M22" s="205"/>
      <c r="N22" s="205"/>
      <c r="O22" s="205"/>
      <c r="P22" s="205"/>
      <c r="Q22" s="205"/>
      <c r="R22" s="205"/>
      <c r="S22" s="205"/>
      <c r="T22" s="205"/>
      <c r="U22" s="205"/>
    </row>
    <row r="23" spans="1:21" ht="21.75" customHeight="1" x14ac:dyDescent="0.5">
      <c r="A23" s="209"/>
      <c r="B23" s="217" t="s">
        <v>150</v>
      </c>
      <c r="C23" s="211">
        <f>'ไฟฟ้า '!$J$39</f>
        <v>11250</v>
      </c>
      <c r="D23" s="216"/>
      <c r="F23" s="276"/>
      <c r="G23" s="276"/>
      <c r="H23" s="277"/>
      <c r="I23" s="276"/>
      <c r="J23" s="278"/>
      <c r="K23" s="204"/>
      <c r="L23" s="205"/>
      <c r="M23" s="205"/>
      <c r="N23" s="205"/>
      <c r="O23" s="205"/>
      <c r="P23" s="205"/>
      <c r="Q23" s="205"/>
      <c r="R23" s="205"/>
      <c r="S23" s="205"/>
      <c r="T23" s="205"/>
      <c r="U23" s="205"/>
    </row>
    <row r="24" spans="1:21" ht="21.75" customHeight="1" x14ac:dyDescent="0.5">
      <c r="A24" s="209"/>
      <c r="B24" s="217" t="s">
        <v>154</v>
      </c>
      <c r="C24" s="211" t="e">
        <f>#REF!</f>
        <v>#REF!</v>
      </c>
      <c r="D24" s="216"/>
      <c r="F24" s="276"/>
      <c r="G24" s="276"/>
      <c r="H24" s="277"/>
      <c r="I24" s="276"/>
      <c r="J24" s="278"/>
      <c r="K24" s="204"/>
      <c r="L24" s="205"/>
      <c r="M24" s="205"/>
      <c r="N24" s="205"/>
      <c r="O24" s="205"/>
      <c r="P24" s="205"/>
      <c r="Q24" s="205"/>
      <c r="R24" s="205"/>
      <c r="S24" s="205"/>
      <c r="T24" s="205"/>
      <c r="U24" s="205"/>
    </row>
    <row r="25" spans="1:21" ht="21.75" customHeight="1" x14ac:dyDescent="0.5">
      <c r="A25" s="209"/>
      <c r="B25" s="217" t="s">
        <v>155</v>
      </c>
      <c r="C25" s="211" t="e">
        <f>#REF!</f>
        <v>#REF!</v>
      </c>
      <c r="D25" s="216"/>
      <c r="F25" s="276"/>
      <c r="G25" s="276"/>
      <c r="H25" s="277"/>
      <c r="I25" s="276"/>
      <c r="J25" s="281"/>
      <c r="K25" s="204"/>
      <c r="P25" s="204"/>
      <c r="Q25" s="205"/>
      <c r="R25" s="205"/>
      <c r="S25" s="205"/>
      <c r="T25" s="205"/>
      <c r="U25" s="205"/>
    </row>
    <row r="26" spans="1:21" ht="21.75" customHeight="1" x14ac:dyDescent="0.5">
      <c r="A26" s="209"/>
      <c r="B26" s="255" t="s">
        <v>73</v>
      </c>
      <c r="C26" s="256" t="e">
        <f>SUM(C8:C25)</f>
        <v>#REF!</v>
      </c>
      <c r="D26" s="216"/>
      <c r="F26" s="276"/>
      <c r="G26" s="276"/>
      <c r="H26" s="277"/>
      <c r="I26" s="276"/>
      <c r="J26" s="281"/>
      <c r="K26" s="204"/>
      <c r="P26" s="204"/>
      <c r="Q26" s="205"/>
      <c r="R26" s="205"/>
      <c r="S26" s="205"/>
      <c r="T26" s="205"/>
      <c r="U26" s="205"/>
    </row>
    <row r="27" spans="1:21" ht="21.75" customHeight="1" x14ac:dyDescent="0.5">
      <c r="A27" s="209">
        <v>2</v>
      </c>
      <c r="B27" s="217" t="s">
        <v>26</v>
      </c>
      <c r="C27" s="211"/>
      <c r="D27" s="216"/>
      <c r="F27" s="276"/>
      <c r="G27" s="276"/>
      <c r="H27" s="277"/>
      <c r="I27" s="276"/>
      <c r="J27" s="281"/>
      <c r="K27" s="204"/>
      <c r="P27" s="204"/>
      <c r="Q27" s="205"/>
      <c r="R27" s="205"/>
      <c r="S27" s="205"/>
      <c r="T27" s="205"/>
      <c r="U27" s="205"/>
    </row>
    <row r="28" spans="1:21" ht="21.75" customHeight="1" x14ac:dyDescent="0.5">
      <c r="A28" s="209"/>
      <c r="B28" s="217" t="s">
        <v>135</v>
      </c>
      <c r="C28" s="211" t="e">
        <f>#REF!</f>
        <v>#REF!</v>
      </c>
      <c r="D28" s="216"/>
      <c r="F28" s="276"/>
      <c r="G28" s="276"/>
      <c r="H28" s="277"/>
      <c r="I28" s="276"/>
      <c r="J28" s="281"/>
      <c r="K28" s="204"/>
      <c r="P28" s="204"/>
      <c r="Q28" s="205"/>
      <c r="R28" s="205"/>
      <c r="S28" s="205"/>
      <c r="T28" s="205"/>
      <c r="U28" s="205"/>
    </row>
    <row r="29" spans="1:21" ht="21.75" customHeight="1" x14ac:dyDescent="0.5">
      <c r="A29" s="209"/>
      <c r="B29" s="255" t="s">
        <v>75</v>
      </c>
      <c r="C29" s="256" t="e">
        <f>SUM(C27:C28)</f>
        <v>#REF!</v>
      </c>
      <c r="D29" s="216"/>
      <c r="F29" s="276"/>
      <c r="G29" s="276"/>
      <c r="H29" s="277"/>
      <c r="I29" s="276"/>
      <c r="J29" s="281"/>
      <c r="K29" s="204"/>
      <c r="P29" s="204"/>
      <c r="Q29" s="205"/>
      <c r="R29" s="205"/>
      <c r="S29" s="205"/>
      <c r="T29" s="205"/>
      <c r="U29" s="205"/>
    </row>
    <row r="30" spans="1:21" ht="21.75" customHeight="1" x14ac:dyDescent="0.5">
      <c r="A30" s="209"/>
      <c r="B30" s="217"/>
      <c r="C30" s="211"/>
      <c r="D30" s="216"/>
      <c r="F30" s="276"/>
      <c r="G30" s="276"/>
      <c r="H30" s="277"/>
      <c r="I30" s="276"/>
      <c r="J30" s="281"/>
      <c r="K30" s="204"/>
      <c r="P30" s="204"/>
      <c r="Q30" s="205"/>
      <c r="R30" s="205"/>
      <c r="S30" s="205"/>
      <c r="T30" s="205"/>
      <c r="U30" s="205"/>
    </row>
    <row r="31" spans="1:21" ht="21.75" customHeight="1" x14ac:dyDescent="0.5">
      <c r="A31" s="257"/>
      <c r="B31" s="258" t="s">
        <v>151</v>
      </c>
      <c r="C31" s="259" t="e">
        <f>C26+C29</f>
        <v>#REF!</v>
      </c>
      <c r="D31" s="260"/>
      <c r="F31" s="276"/>
      <c r="G31" s="276"/>
      <c r="H31" s="277"/>
      <c r="I31" s="276"/>
      <c r="J31" s="281"/>
      <c r="K31" s="204"/>
      <c r="P31" s="204"/>
      <c r="Q31" s="205"/>
      <c r="R31" s="205"/>
      <c r="S31" s="205"/>
      <c r="T31" s="205"/>
      <c r="U31" s="205"/>
    </row>
    <row r="32" spans="1:21" ht="21.75" customHeight="1" x14ac:dyDescent="0.5">
      <c r="A32" s="244"/>
      <c r="B32" s="261"/>
      <c r="C32" s="247"/>
      <c r="D32" s="138"/>
      <c r="F32" s="328" t="s">
        <v>46</v>
      </c>
      <c r="G32" s="328" t="s">
        <v>23</v>
      </c>
      <c r="H32" s="329" t="s">
        <v>47</v>
      </c>
      <c r="I32" s="329" t="s">
        <v>48</v>
      </c>
      <c r="J32" s="281"/>
      <c r="K32" s="204"/>
      <c r="P32" s="204"/>
      <c r="Q32" s="205"/>
      <c r="R32" s="205"/>
      <c r="S32" s="205"/>
      <c r="T32" s="205"/>
      <c r="U32" s="205"/>
    </row>
    <row r="33" spans="1:21" ht="21.75" customHeight="1" x14ac:dyDescent="0.5">
      <c r="A33" s="244"/>
      <c r="B33" s="261"/>
      <c r="C33" s="247"/>
      <c r="D33" s="138"/>
      <c r="F33" s="330">
        <f>'[1]FACTOR F'!B11</f>
        <v>0.5</v>
      </c>
      <c r="G33" s="331">
        <f>'[1]FACTOR F'!I11</f>
        <v>1.2581</v>
      </c>
      <c r="H33" s="332">
        <f>F34-F33</f>
        <v>0.5</v>
      </c>
      <c r="I33" s="333">
        <f>G34-G33</f>
        <v>0</v>
      </c>
      <c r="J33" s="281"/>
      <c r="K33" s="204"/>
      <c r="P33" s="204"/>
      <c r="Q33" s="205"/>
      <c r="R33" s="205"/>
      <c r="S33" s="205"/>
      <c r="T33" s="205"/>
      <c r="U33" s="205"/>
    </row>
    <row r="34" spans="1:21" ht="21.75" customHeight="1" x14ac:dyDescent="0.5">
      <c r="A34" s="244"/>
      <c r="B34" s="261"/>
      <c r="C34" s="247"/>
      <c r="D34" s="138"/>
      <c r="F34" s="334">
        <f>'[1]FACTOR F'!B12</f>
        <v>1</v>
      </c>
      <c r="G34" s="331">
        <f>'[1]FACTOR F'!I12</f>
        <v>1.2581</v>
      </c>
      <c r="H34" s="332">
        <f t="shared" ref="H34:I36" si="0">F35-F34</f>
        <v>1</v>
      </c>
      <c r="I34" s="333">
        <f t="shared" si="0"/>
        <v>-2.6999999999999247E-3</v>
      </c>
      <c r="J34" s="281"/>
      <c r="K34" s="204"/>
      <c r="P34" s="204"/>
      <c r="Q34" s="205"/>
      <c r="R34" s="205"/>
      <c r="S34" s="205"/>
      <c r="T34" s="205"/>
      <c r="U34" s="205"/>
    </row>
    <row r="35" spans="1:21" ht="21.75" customHeight="1" x14ac:dyDescent="0.5">
      <c r="A35" s="244"/>
      <c r="B35" s="261"/>
      <c r="C35" s="247"/>
      <c r="D35" s="138"/>
      <c r="F35" s="334">
        <f>'[1]FACTOR F'!B13</f>
        <v>2</v>
      </c>
      <c r="G35" s="331">
        <f>'[1]FACTOR F'!I13</f>
        <v>1.2554000000000001</v>
      </c>
      <c r="H35" s="332">
        <f t="shared" si="0"/>
        <v>3</v>
      </c>
      <c r="I35" s="333">
        <f t="shared" si="0"/>
        <v>-1.9000000000000128E-3</v>
      </c>
      <c r="J35" s="281"/>
      <c r="K35" s="204"/>
      <c r="P35" s="204"/>
      <c r="Q35" s="205"/>
      <c r="R35" s="205"/>
      <c r="S35" s="205"/>
      <c r="T35" s="205"/>
      <c r="U35" s="205"/>
    </row>
    <row r="36" spans="1:21" ht="21.75" customHeight="1" x14ac:dyDescent="0.5">
      <c r="A36" s="244"/>
      <c r="B36" s="261"/>
      <c r="C36" s="247"/>
      <c r="D36" s="138"/>
      <c r="F36" s="334">
        <f>'[1]FACTOR F'!B14</f>
        <v>5</v>
      </c>
      <c r="G36" s="331">
        <f>'[1]FACTOR F'!I14</f>
        <v>1.2535000000000001</v>
      </c>
      <c r="H36" s="332">
        <f t="shared" si="0"/>
        <v>5</v>
      </c>
      <c r="I36" s="333">
        <f t="shared" si="0"/>
        <v>-8.1999999999999851E-3</v>
      </c>
      <c r="J36" s="281"/>
      <c r="K36" s="204"/>
      <c r="P36" s="204"/>
      <c r="Q36" s="205"/>
      <c r="R36" s="205"/>
      <c r="S36" s="205"/>
      <c r="T36" s="205"/>
      <c r="U36" s="205"/>
    </row>
    <row r="37" spans="1:21" ht="21.75" customHeight="1" x14ac:dyDescent="0.5">
      <c r="A37" s="136" t="s">
        <v>142</v>
      </c>
      <c r="B37" s="136"/>
      <c r="C37" s="51"/>
      <c r="D37" s="138"/>
      <c r="F37" s="334">
        <f>'[1]FACTOR F'!B15</f>
        <v>10</v>
      </c>
      <c r="G37" s="331">
        <f>'[1]FACTOR F'!I15</f>
        <v>1.2453000000000001</v>
      </c>
      <c r="H37" s="332">
        <f>F37</f>
        <v>10</v>
      </c>
      <c r="I37" s="333">
        <f>G37</f>
        <v>1.2453000000000001</v>
      </c>
      <c r="J37" s="281"/>
      <c r="K37" s="204"/>
      <c r="P37" s="204"/>
      <c r="Q37" s="205"/>
      <c r="R37" s="205"/>
      <c r="S37" s="205"/>
      <c r="T37" s="205"/>
      <c r="U37" s="205"/>
    </row>
    <row r="38" spans="1:21" ht="21.75" customHeight="1" x14ac:dyDescent="0.5">
      <c r="A38" s="51" t="s">
        <v>175</v>
      </c>
      <c r="B38" s="136"/>
      <c r="C38" s="51"/>
      <c r="D38" s="138"/>
      <c r="F38" s="335" t="e">
        <f>C31/1000000</f>
        <v>#REF!</v>
      </c>
      <c r="G38" s="336" t="e">
        <f>IF($F$38&lt;=$F$34,$G$33,IF($F$38&lt;(VLOOKUP($F$38,$F$33:$I$37,1)+(VLOOKUP($F$38,$F$33:$I$37,3)/2)),ROUNDDOWN(VLOOKUP($F$38,$F$33:$I$37,2)-ABS(($F$38-VLOOKUP($F$38,$F$33:$I$37,1))*(VLOOKUP($F$38,$F$33:$I$37,4))/VLOOKUP($F$38,$F$33:$I$37,3)),4),ROUNDDOWN(VLOOKUP(VLOOKUP($F$38,$F$33:$I$37,1)+VLOOKUP($F$38,$F$33:$I$37,3),$F$33:$I$37,2)+(ABS(VLOOKUP($F$38,$F$33:$I$37,4))*((VLOOKUP(VLOOKUP($F$38,$F$33:$I$37,1)+VLOOKUP($F$38,$F$33:$I$37,3),$F$33:$I$37,1))-$F$38)/VLOOKUP($F$38,$F$33:$I$37,3)),4)))</f>
        <v>#REF!</v>
      </c>
      <c r="H38" s="277"/>
      <c r="I38" s="276"/>
      <c r="J38" s="281"/>
      <c r="K38" s="204"/>
      <c r="P38" s="204"/>
      <c r="Q38" s="205"/>
      <c r="R38" s="205"/>
      <c r="S38" s="205"/>
      <c r="T38" s="205"/>
      <c r="U38" s="205"/>
    </row>
    <row r="39" spans="1:21" ht="21.75" customHeight="1" x14ac:dyDescent="0.5">
      <c r="A39" s="135"/>
      <c r="B39" s="136"/>
      <c r="C39" s="51"/>
      <c r="D39" s="138"/>
      <c r="F39" s="276"/>
      <c r="G39" s="276"/>
      <c r="H39" s="277"/>
      <c r="I39" s="276"/>
      <c r="J39" s="281"/>
      <c r="K39" s="204"/>
      <c r="P39" s="204"/>
      <c r="Q39" s="205"/>
      <c r="R39" s="205"/>
      <c r="S39" s="205"/>
      <c r="T39" s="205"/>
      <c r="U39" s="205"/>
    </row>
    <row r="40" spans="1:21" ht="21.75" customHeight="1" x14ac:dyDescent="0.5">
      <c r="A40" s="136" t="s">
        <v>153</v>
      </c>
      <c r="B40" s="136"/>
      <c r="C40" s="51"/>
      <c r="D40" s="138"/>
      <c r="F40" s="276"/>
      <c r="G40" s="276"/>
      <c r="H40" s="277"/>
      <c r="I40" s="276"/>
      <c r="J40" s="281"/>
      <c r="K40" s="204"/>
      <c r="P40" s="204"/>
      <c r="Q40" s="205"/>
      <c r="R40" s="205"/>
      <c r="S40" s="205"/>
      <c r="T40" s="205"/>
      <c r="U40" s="205"/>
    </row>
    <row r="41" spans="1:21" ht="21.75" customHeight="1" x14ac:dyDescent="0.5">
      <c r="A41" s="51" t="s">
        <v>175</v>
      </c>
      <c r="B41" s="136"/>
      <c r="C41" s="51"/>
      <c r="D41" s="138"/>
      <c r="F41" s="276"/>
      <c r="G41" s="276"/>
      <c r="H41" s="277"/>
      <c r="I41" s="276"/>
      <c r="J41" s="281"/>
      <c r="K41" s="204"/>
      <c r="P41" s="204"/>
      <c r="Q41" s="205"/>
      <c r="R41" s="205"/>
      <c r="S41" s="205"/>
      <c r="T41" s="205"/>
      <c r="U41" s="205"/>
    </row>
    <row r="42" spans="1:21" ht="21.75" customHeight="1" x14ac:dyDescent="0.5">
      <c r="A42" s="51"/>
      <c r="B42" s="136"/>
      <c r="C42" s="51"/>
      <c r="D42" s="138"/>
      <c r="F42" s="276"/>
      <c r="G42" s="276"/>
      <c r="H42" s="277"/>
      <c r="I42" s="276"/>
      <c r="J42" s="281"/>
      <c r="K42" s="204"/>
      <c r="P42" s="204"/>
      <c r="Q42" s="205"/>
      <c r="R42" s="205"/>
      <c r="S42" s="205"/>
      <c r="T42" s="205"/>
      <c r="U42" s="205"/>
    </row>
    <row r="43" spans="1:21" ht="21.75" customHeight="1" x14ac:dyDescent="0.5">
      <c r="A43" s="51"/>
      <c r="B43" s="136"/>
      <c r="C43" s="51"/>
      <c r="D43" s="138"/>
      <c r="F43" s="276"/>
      <c r="G43" s="276"/>
      <c r="H43" s="277"/>
      <c r="I43" s="276"/>
      <c r="J43" s="281"/>
      <c r="K43" s="204"/>
      <c r="P43" s="204"/>
      <c r="Q43" s="205"/>
      <c r="R43" s="205"/>
      <c r="S43" s="205"/>
      <c r="T43" s="205"/>
      <c r="U43" s="205"/>
    </row>
    <row r="44" spans="1:21" ht="21.75" customHeight="1" x14ac:dyDescent="0.5">
      <c r="A44" s="51"/>
      <c r="B44" s="136"/>
      <c r="C44" s="51"/>
      <c r="D44" s="138"/>
      <c r="F44" s="276"/>
      <c r="G44" s="276"/>
      <c r="H44" s="277"/>
      <c r="I44" s="276"/>
      <c r="J44" s="281"/>
      <c r="K44" s="204"/>
      <c r="P44" s="204"/>
      <c r="Q44" s="205"/>
      <c r="R44" s="205"/>
      <c r="S44" s="205"/>
      <c r="T44" s="205"/>
      <c r="U44" s="205"/>
    </row>
    <row r="45" spans="1:21" ht="21.75" customHeight="1" x14ac:dyDescent="0.5">
      <c r="A45" s="194" t="s">
        <v>118</v>
      </c>
      <c r="B45" s="194"/>
      <c r="C45" s="45"/>
      <c r="D45" s="194"/>
      <c r="F45" s="276"/>
      <c r="G45" s="276"/>
      <c r="H45" s="277"/>
      <c r="I45" s="276"/>
      <c r="J45" s="281"/>
      <c r="K45" s="204"/>
      <c r="P45" s="204"/>
      <c r="Q45" s="205"/>
      <c r="R45" s="205"/>
      <c r="S45" s="205"/>
      <c r="T45" s="205"/>
      <c r="U45" s="205"/>
    </row>
    <row r="46" spans="1:21" ht="21.75" customHeight="1" x14ac:dyDescent="0.5">
      <c r="A46" s="195" t="s">
        <v>119</v>
      </c>
      <c r="B46" s="52"/>
      <c r="C46" s="194"/>
      <c r="D46" s="194"/>
      <c r="F46" s="276"/>
      <c r="G46" s="276"/>
      <c r="H46" s="277"/>
      <c r="I46" s="276"/>
      <c r="J46" s="281"/>
      <c r="K46" s="204"/>
      <c r="P46" s="204"/>
      <c r="Q46" s="205"/>
      <c r="R46" s="205"/>
      <c r="S46" s="205"/>
      <c r="T46" s="205"/>
      <c r="U46" s="205"/>
    </row>
    <row r="47" spans="1:21" ht="42" customHeight="1" x14ac:dyDescent="0.5">
      <c r="A47" s="196" t="s">
        <v>16</v>
      </c>
      <c r="B47" s="197" t="s">
        <v>37</v>
      </c>
      <c r="C47" s="196" t="s">
        <v>38</v>
      </c>
      <c r="D47" s="198"/>
      <c r="F47" s="276"/>
      <c r="G47" s="276"/>
      <c r="H47" s="277"/>
      <c r="I47" s="276"/>
      <c r="J47" s="281"/>
      <c r="K47" s="204"/>
      <c r="P47" s="204"/>
      <c r="Q47" s="205"/>
      <c r="R47" s="205"/>
      <c r="S47" s="205"/>
      <c r="T47" s="205"/>
      <c r="U47" s="205"/>
    </row>
    <row r="48" spans="1:21" ht="21.75" customHeight="1" x14ac:dyDescent="0.5">
      <c r="A48" s="199" t="str">
        <f>$A$4</f>
        <v>สำนักบริหารจัดการน้ำ  กรมทรัพยากรน้ำ</v>
      </c>
      <c r="B48" s="199"/>
      <c r="C48" s="194"/>
      <c r="D48" s="199"/>
      <c r="F48" s="276"/>
      <c r="G48" s="276"/>
      <c r="H48" s="277"/>
      <c r="I48" s="276"/>
      <c r="J48" s="281"/>
      <c r="K48" s="204"/>
      <c r="P48" s="204"/>
      <c r="Q48" s="205"/>
      <c r="R48" s="205"/>
      <c r="S48" s="205"/>
      <c r="T48" s="205"/>
      <c r="U48" s="205"/>
    </row>
    <row r="49" spans="1:21" ht="21.75" customHeight="1" x14ac:dyDescent="0.5">
      <c r="A49" s="194" t="s">
        <v>20</v>
      </c>
      <c r="B49" s="194"/>
      <c r="C49" s="200">
        <f>$C$5</f>
        <v>37950</v>
      </c>
      <c r="D49" s="194"/>
      <c r="F49" s="276"/>
      <c r="G49" s="276"/>
      <c r="H49" s="277"/>
      <c r="I49" s="276"/>
      <c r="J49" s="281"/>
      <c r="K49" s="204"/>
      <c r="P49" s="204"/>
      <c r="Q49" s="205"/>
      <c r="R49" s="205"/>
      <c r="S49" s="205"/>
      <c r="T49" s="205"/>
      <c r="U49" s="205"/>
    </row>
    <row r="50" spans="1:21" ht="21.75" customHeight="1" x14ac:dyDescent="0.5">
      <c r="F50" s="276"/>
      <c r="G50" s="276"/>
      <c r="H50" s="277"/>
      <c r="I50" s="276"/>
      <c r="J50" s="281"/>
      <c r="K50" s="204"/>
      <c r="P50" s="204"/>
      <c r="Q50" s="205"/>
      <c r="R50" s="205"/>
      <c r="S50" s="205"/>
      <c r="T50" s="205"/>
      <c r="U50" s="205"/>
    </row>
    <row r="51" spans="1:21" ht="42" customHeight="1" x14ac:dyDescent="0.5">
      <c r="A51" s="206" t="s">
        <v>3</v>
      </c>
      <c r="B51" s="207" t="s">
        <v>21</v>
      </c>
      <c r="C51" s="206" t="s">
        <v>39</v>
      </c>
      <c r="D51" s="206" t="s">
        <v>10</v>
      </c>
      <c r="F51" s="276"/>
      <c r="G51" s="276"/>
      <c r="H51" s="277"/>
      <c r="I51" s="276"/>
      <c r="J51" s="281"/>
      <c r="K51" s="204"/>
      <c r="P51" s="204"/>
      <c r="Q51" s="205"/>
      <c r="R51" s="205"/>
      <c r="S51" s="205"/>
      <c r="T51" s="205"/>
      <c r="U51" s="205"/>
    </row>
    <row r="52" spans="1:21" ht="21.75" customHeight="1" x14ac:dyDescent="0.5">
      <c r="A52" s="262"/>
      <c r="B52" s="263" t="s">
        <v>152</v>
      </c>
      <c r="C52" s="264" t="e">
        <f>C31</f>
        <v>#REF!</v>
      </c>
      <c r="D52" s="265"/>
      <c r="F52" s="276"/>
      <c r="G52" s="276"/>
      <c r="H52" s="277"/>
      <c r="I52" s="276"/>
      <c r="J52" s="281"/>
      <c r="K52" s="204"/>
      <c r="P52" s="204"/>
      <c r="Q52" s="205"/>
      <c r="R52" s="205"/>
      <c r="S52" s="205"/>
      <c r="T52" s="205"/>
      <c r="U52" s="205"/>
    </row>
    <row r="53" spans="1:21" ht="21.75" customHeight="1" x14ac:dyDescent="0.5">
      <c r="A53" s="209">
        <v>3</v>
      </c>
      <c r="B53" s="217" t="s">
        <v>125</v>
      </c>
      <c r="C53" s="211"/>
      <c r="D53" s="216"/>
      <c r="F53" s="276"/>
      <c r="G53" s="276"/>
      <c r="H53" s="277"/>
      <c r="I53" s="276"/>
      <c r="J53" s="281"/>
      <c r="K53" s="204"/>
      <c r="P53" s="204"/>
      <c r="Q53" s="205"/>
      <c r="R53" s="205"/>
      <c r="S53" s="205"/>
      <c r="T53" s="205"/>
      <c r="U53" s="205"/>
    </row>
    <row r="54" spans="1:21" ht="21.75" customHeight="1" x14ac:dyDescent="0.5">
      <c r="A54" s="209"/>
      <c r="B54" s="217" t="s">
        <v>158</v>
      </c>
      <c r="C54" s="211" t="e">
        <f>#REF!</f>
        <v>#REF!</v>
      </c>
      <c r="D54" s="216"/>
      <c r="F54" s="276"/>
      <c r="G54" s="276"/>
      <c r="H54" s="277"/>
      <c r="I54" s="276"/>
      <c r="J54" s="281"/>
      <c r="K54" s="204"/>
      <c r="P54" s="204"/>
      <c r="Q54" s="205"/>
      <c r="R54" s="205"/>
      <c r="S54" s="205"/>
      <c r="T54" s="205"/>
      <c r="U54" s="205"/>
    </row>
    <row r="55" spans="1:21" ht="21.75" customHeight="1" x14ac:dyDescent="0.5">
      <c r="A55" s="209"/>
      <c r="B55" s="217" t="s">
        <v>157</v>
      </c>
      <c r="C55" s="211" t="e">
        <f>#REF!</f>
        <v>#REF!</v>
      </c>
      <c r="D55" s="216"/>
      <c r="F55" s="276"/>
      <c r="G55" s="276"/>
      <c r="H55" s="277"/>
      <c r="I55" s="276"/>
      <c r="J55" s="281"/>
      <c r="K55" s="204"/>
      <c r="P55" s="204"/>
      <c r="Q55" s="205"/>
      <c r="R55" s="205"/>
      <c r="S55" s="205"/>
      <c r="T55" s="205"/>
      <c r="U55" s="205"/>
    </row>
    <row r="56" spans="1:21" ht="21.75" customHeight="1" x14ac:dyDescent="0.5">
      <c r="A56" s="209"/>
      <c r="B56" s="217" t="s">
        <v>140</v>
      </c>
      <c r="C56" s="211">
        <f>'ไฟฟ้า '!$J$23</f>
        <v>2150</v>
      </c>
      <c r="D56" s="216"/>
      <c r="F56" s="276"/>
      <c r="G56" s="276"/>
      <c r="H56" s="277"/>
      <c r="I56" s="276"/>
      <c r="J56" s="281"/>
      <c r="K56" s="204"/>
      <c r="P56" s="204"/>
      <c r="Q56" s="205"/>
      <c r="R56" s="205"/>
      <c r="S56" s="205"/>
      <c r="T56" s="205"/>
      <c r="U56" s="205"/>
    </row>
    <row r="57" spans="1:21" ht="21.75" customHeight="1" x14ac:dyDescent="0.5">
      <c r="A57" s="209"/>
      <c r="B57" s="217" t="s">
        <v>136</v>
      </c>
      <c r="C57" s="211" t="e">
        <f>#REF!</f>
        <v>#REF!</v>
      </c>
      <c r="D57" s="216"/>
      <c r="F57" s="276"/>
      <c r="G57" s="276"/>
      <c r="H57" s="277"/>
      <c r="I57" s="276"/>
      <c r="J57" s="227"/>
      <c r="K57" s="204"/>
      <c r="P57" s="204"/>
      <c r="Q57" s="205"/>
      <c r="R57" s="205"/>
      <c r="S57" s="205"/>
      <c r="T57" s="205"/>
      <c r="U57" s="205"/>
    </row>
    <row r="58" spans="1:21" ht="21.75" customHeight="1" x14ac:dyDescent="0.5">
      <c r="A58" s="209"/>
      <c r="B58" s="217" t="s">
        <v>137</v>
      </c>
      <c r="C58" s="211" t="e">
        <f>#REF!</f>
        <v>#REF!</v>
      </c>
      <c r="D58" s="216"/>
      <c r="F58" s="276"/>
      <c r="G58" s="276"/>
      <c r="H58" s="277"/>
      <c r="I58" s="276"/>
      <c r="J58" s="281"/>
      <c r="K58" s="204"/>
      <c r="P58" s="204"/>
      <c r="Q58" s="205"/>
      <c r="R58" s="205"/>
      <c r="S58" s="205"/>
      <c r="T58" s="205"/>
      <c r="U58" s="205"/>
    </row>
    <row r="59" spans="1:21" ht="21.75" customHeight="1" x14ac:dyDescent="0.5">
      <c r="A59" s="209"/>
      <c r="B59" s="217" t="s">
        <v>138</v>
      </c>
      <c r="C59" s="211" t="e">
        <f>#REF!</f>
        <v>#REF!</v>
      </c>
      <c r="D59" s="216"/>
      <c r="F59" s="276"/>
      <c r="G59" s="276"/>
      <c r="H59" s="277"/>
      <c r="I59" s="276"/>
      <c r="J59" s="281"/>
      <c r="K59" s="204"/>
      <c r="P59" s="204"/>
      <c r="Q59" s="205"/>
      <c r="R59" s="205"/>
      <c r="S59" s="205"/>
      <c r="T59" s="205"/>
      <c r="U59" s="205"/>
    </row>
    <row r="60" spans="1:21" ht="21.75" customHeight="1" x14ac:dyDescent="0.5">
      <c r="A60" s="209"/>
      <c r="B60" s="217" t="s">
        <v>139</v>
      </c>
      <c r="C60" s="211" t="e">
        <f>#REF!</f>
        <v>#REF!</v>
      </c>
      <c r="D60" s="216"/>
      <c r="F60" s="276"/>
      <c r="G60" s="276"/>
      <c r="H60" s="277"/>
      <c r="I60" s="276"/>
      <c r="J60" s="281"/>
      <c r="K60" s="204"/>
      <c r="P60" s="204"/>
      <c r="Q60" s="205"/>
      <c r="R60" s="205"/>
      <c r="S60" s="205"/>
      <c r="T60" s="205"/>
      <c r="U60" s="205"/>
    </row>
    <row r="61" spans="1:21" ht="21.75" customHeight="1" x14ac:dyDescent="0.5">
      <c r="A61" s="209"/>
      <c r="B61" s="217" t="s">
        <v>141</v>
      </c>
      <c r="C61" s="211">
        <v>44100</v>
      </c>
      <c r="D61" s="216"/>
      <c r="F61" s="276"/>
      <c r="G61" s="276"/>
      <c r="H61" s="277"/>
      <c r="I61" s="276"/>
      <c r="J61" s="281"/>
      <c r="K61" s="204"/>
      <c r="P61" s="204"/>
      <c r="Q61" s="205"/>
      <c r="R61" s="205"/>
      <c r="S61" s="205"/>
      <c r="T61" s="205"/>
      <c r="U61" s="205"/>
    </row>
    <row r="62" spans="1:21" ht="21.75" customHeight="1" x14ac:dyDescent="0.5">
      <c r="A62" s="209"/>
      <c r="B62" s="255" t="s">
        <v>80</v>
      </c>
      <c r="C62" s="266" t="e">
        <f>SUM(C54:C61)</f>
        <v>#REF!</v>
      </c>
      <c r="D62" s="216"/>
      <c r="F62" s="276"/>
      <c r="G62" s="276"/>
      <c r="H62" s="277"/>
      <c r="I62" s="276"/>
      <c r="J62" s="281"/>
      <c r="K62" s="204"/>
      <c r="P62" s="204"/>
      <c r="Q62" s="205"/>
      <c r="R62" s="205"/>
      <c r="S62" s="205"/>
      <c r="T62" s="205"/>
      <c r="U62" s="205"/>
    </row>
    <row r="63" spans="1:21" ht="21.75" customHeight="1" x14ac:dyDescent="0.5">
      <c r="A63" s="218"/>
      <c r="B63" s="219" t="s">
        <v>156</v>
      </c>
      <c r="C63" s="220" t="e">
        <f>C26+C29+C62</f>
        <v>#REF!</v>
      </c>
      <c r="D63" s="216"/>
      <c r="F63" s="282"/>
      <c r="G63" s="282"/>
      <c r="H63" s="282"/>
      <c r="I63" s="282"/>
      <c r="J63" s="283"/>
      <c r="K63" s="204"/>
      <c r="P63" s="204"/>
      <c r="Q63" s="205"/>
      <c r="R63" s="205"/>
      <c r="S63" s="205"/>
      <c r="T63" s="205"/>
      <c r="U63" s="205"/>
    </row>
    <row r="64" spans="1:21" ht="21.75" customHeight="1" x14ac:dyDescent="0.5">
      <c r="A64" s="221" t="s">
        <v>34</v>
      </c>
      <c r="B64" s="222"/>
      <c r="C64" s="223" t="e">
        <f>BAHTTEXT(C63)</f>
        <v>#REF!</v>
      </c>
      <c r="D64" s="224"/>
      <c r="F64" s="203"/>
      <c r="G64" s="284"/>
      <c r="H64" s="225"/>
      <c r="I64" s="202"/>
      <c r="J64" s="203"/>
      <c r="K64" s="204"/>
      <c r="L64" s="205"/>
      <c r="M64" s="205"/>
      <c r="N64" s="205"/>
      <c r="O64" s="205"/>
      <c r="P64" s="205"/>
      <c r="Q64" s="205"/>
      <c r="R64" s="205"/>
      <c r="S64" s="205"/>
      <c r="T64" s="205"/>
      <c r="U64" s="205"/>
    </row>
    <row r="65" spans="1:21" ht="21.75" customHeight="1" x14ac:dyDescent="0.5">
      <c r="A65" s="136"/>
      <c r="B65" s="136"/>
      <c r="C65" s="51"/>
      <c r="D65" s="138"/>
      <c r="F65" s="203"/>
      <c r="G65" s="284"/>
      <c r="H65" s="225"/>
      <c r="I65" s="202"/>
      <c r="J65" s="203"/>
      <c r="K65" s="204"/>
      <c r="L65" s="205"/>
      <c r="M65" s="205"/>
      <c r="N65" s="205"/>
      <c r="O65" s="205"/>
      <c r="P65" s="205"/>
      <c r="Q65" s="205"/>
      <c r="R65" s="205"/>
      <c r="S65" s="205"/>
      <c r="T65" s="205"/>
      <c r="U65" s="205"/>
    </row>
    <row r="66" spans="1:21" ht="21.75" customHeight="1" x14ac:dyDescent="0.5">
      <c r="A66" s="51"/>
      <c r="B66" s="136"/>
      <c r="C66" s="51"/>
      <c r="D66" s="138"/>
      <c r="F66" s="285"/>
      <c r="G66" s="285"/>
      <c r="H66" s="286"/>
      <c r="I66" s="286"/>
      <c r="J66" s="203"/>
      <c r="K66" s="203"/>
      <c r="L66" s="205"/>
      <c r="M66" s="205"/>
      <c r="N66" s="205"/>
      <c r="O66" s="205"/>
      <c r="P66" s="205"/>
      <c r="Q66" s="205"/>
      <c r="R66" s="205"/>
      <c r="S66" s="205"/>
      <c r="T66" s="205"/>
      <c r="U66" s="205"/>
    </row>
    <row r="67" spans="1:21" ht="21.75" customHeight="1" x14ac:dyDescent="0.5">
      <c r="A67" s="136"/>
      <c r="B67" s="136"/>
      <c r="C67" s="51"/>
      <c r="F67" s="203"/>
      <c r="G67" s="287"/>
      <c r="H67" s="203"/>
      <c r="I67" s="287"/>
      <c r="J67" s="254"/>
      <c r="K67" s="204"/>
      <c r="L67" s="205"/>
      <c r="M67" s="205"/>
      <c r="N67" s="205"/>
      <c r="O67" s="205"/>
      <c r="P67" s="205"/>
      <c r="Q67" s="205"/>
      <c r="R67" s="205"/>
      <c r="S67" s="205"/>
      <c r="T67" s="205"/>
      <c r="U67" s="205"/>
    </row>
    <row r="68" spans="1:21" ht="21.75" customHeight="1" x14ac:dyDescent="0.5">
      <c r="A68" s="51"/>
      <c r="B68" s="136"/>
      <c r="C68" s="51"/>
      <c r="F68" s="203"/>
      <c r="G68" s="287"/>
      <c r="H68" s="203"/>
      <c r="I68" s="287"/>
      <c r="J68" s="254"/>
      <c r="K68" s="204"/>
      <c r="L68" s="205"/>
      <c r="M68" s="205"/>
      <c r="N68" s="205"/>
      <c r="O68" s="205"/>
      <c r="P68" s="205"/>
      <c r="Q68" s="205"/>
      <c r="R68" s="205"/>
      <c r="S68" s="205"/>
      <c r="T68" s="205"/>
      <c r="U68" s="205"/>
    </row>
    <row r="69" spans="1:21" ht="21.75" customHeight="1" x14ac:dyDescent="0.5">
      <c r="A69" s="135"/>
      <c r="B69" s="136"/>
      <c r="C69" s="51"/>
      <c r="D69" s="51"/>
      <c r="F69" s="203"/>
      <c r="G69" s="287"/>
      <c r="H69" s="203"/>
      <c r="I69" s="287"/>
      <c r="J69" s="254"/>
      <c r="K69" s="204"/>
      <c r="L69" s="205"/>
      <c r="M69" s="205"/>
      <c r="N69" s="205"/>
      <c r="O69" s="205"/>
      <c r="P69" s="205"/>
      <c r="Q69" s="205"/>
      <c r="R69" s="205"/>
      <c r="S69" s="205"/>
      <c r="T69" s="205"/>
      <c r="U69" s="205"/>
    </row>
    <row r="70" spans="1:21" ht="21.75" customHeight="1" x14ac:dyDescent="0.5">
      <c r="A70" s="136"/>
      <c r="B70" s="136"/>
      <c r="C70" s="51"/>
      <c r="F70" s="203"/>
      <c r="G70" s="287"/>
      <c r="H70" s="203"/>
      <c r="I70" s="287"/>
      <c r="J70" s="254"/>
      <c r="K70" s="204"/>
      <c r="L70" s="205"/>
      <c r="M70" s="205"/>
      <c r="N70" s="205"/>
      <c r="O70" s="205"/>
      <c r="P70" s="205"/>
      <c r="Q70" s="205"/>
      <c r="R70" s="205"/>
      <c r="S70" s="205"/>
      <c r="T70" s="205"/>
      <c r="U70" s="205"/>
    </row>
    <row r="71" spans="1:21" ht="21.75" customHeight="1" x14ac:dyDescent="0.5">
      <c r="A71" s="51"/>
      <c r="B71" s="136"/>
      <c r="C71" s="51"/>
      <c r="F71" s="203"/>
      <c r="G71" s="287"/>
      <c r="H71" s="288"/>
      <c r="I71" s="287"/>
      <c r="J71" s="254"/>
      <c r="K71" s="204"/>
      <c r="L71" s="204"/>
      <c r="M71" s="204"/>
      <c r="N71" s="204"/>
      <c r="O71" s="204"/>
      <c r="P71" s="204"/>
      <c r="Q71" s="204"/>
      <c r="R71" s="204"/>
      <c r="S71" s="204"/>
      <c r="T71" s="204"/>
      <c r="U71" s="204"/>
    </row>
    <row r="72" spans="1:21" ht="21.75" customHeight="1" x14ac:dyDescent="0.5">
      <c r="B72" s="148"/>
      <c r="F72" s="289"/>
      <c r="G72" s="51"/>
      <c r="H72" s="203"/>
      <c r="I72" s="290"/>
      <c r="J72" s="203"/>
      <c r="K72" s="226"/>
      <c r="L72" s="204"/>
      <c r="M72" s="204"/>
      <c r="N72" s="204"/>
      <c r="O72" s="204"/>
      <c r="P72" s="204"/>
      <c r="Q72" s="204"/>
      <c r="R72" s="204"/>
      <c r="S72" s="204"/>
      <c r="T72" s="204"/>
      <c r="U72" s="204"/>
    </row>
    <row r="73" spans="1:21" s="51" customFormat="1" ht="21.75" customHeight="1" x14ac:dyDescent="0.5">
      <c r="A73" s="160"/>
      <c r="B73" s="160"/>
      <c r="C73" s="235"/>
      <c r="D73" s="160"/>
      <c r="K73" s="203"/>
      <c r="L73" s="203"/>
      <c r="M73" s="203"/>
      <c r="N73" s="203"/>
      <c r="O73" s="203"/>
      <c r="P73" s="203"/>
      <c r="Q73" s="203"/>
      <c r="R73" s="203"/>
      <c r="S73" s="203"/>
      <c r="T73" s="203"/>
      <c r="U73" s="203"/>
    </row>
    <row r="74" spans="1:21" s="51" customFormat="1" ht="21.75" customHeight="1" x14ac:dyDescent="0.5">
      <c r="A74" s="236"/>
      <c r="B74" s="138"/>
      <c r="C74" s="160"/>
      <c r="D74" s="160"/>
      <c r="K74" s="203"/>
      <c r="L74" s="203"/>
      <c r="M74" s="203"/>
      <c r="N74" s="203"/>
      <c r="O74" s="203"/>
      <c r="P74" s="203"/>
      <c r="Q74" s="203"/>
      <c r="R74" s="203"/>
      <c r="S74" s="203"/>
      <c r="T74" s="203"/>
      <c r="U74" s="203"/>
    </row>
    <row r="75" spans="1:21" s="51" customFormat="1" ht="21.75" customHeight="1" x14ac:dyDescent="0.5">
      <c r="A75" s="237"/>
      <c r="B75" s="238"/>
      <c r="C75" s="237"/>
      <c r="D75" s="239"/>
      <c r="K75" s="203"/>
      <c r="L75" s="203"/>
      <c r="M75" s="203"/>
      <c r="N75" s="203"/>
      <c r="O75" s="203"/>
      <c r="P75" s="240"/>
      <c r="Q75" s="240"/>
      <c r="R75" s="240"/>
      <c r="S75" s="240"/>
      <c r="T75" s="240"/>
      <c r="U75" s="240"/>
    </row>
    <row r="76" spans="1:21" s="51" customFormat="1" ht="21.75" customHeight="1" x14ac:dyDescent="0.5">
      <c r="A76" s="237"/>
      <c r="B76" s="238"/>
      <c r="C76" s="237"/>
      <c r="D76" s="239"/>
      <c r="K76" s="203"/>
      <c r="L76" s="203"/>
      <c r="M76" s="203"/>
      <c r="N76" s="203"/>
      <c r="O76" s="203"/>
      <c r="P76" s="240"/>
      <c r="Q76" s="240"/>
      <c r="R76" s="240"/>
      <c r="S76" s="240"/>
      <c r="T76" s="240"/>
      <c r="U76" s="240"/>
    </row>
    <row r="77" spans="1:21" s="51" customFormat="1" ht="21.75" customHeight="1" x14ac:dyDescent="0.5">
      <c r="A77" s="241"/>
      <c r="B77" s="241"/>
      <c r="C77" s="160"/>
      <c r="D77" s="241"/>
      <c r="K77" s="203"/>
      <c r="L77" s="203"/>
      <c r="M77" s="203"/>
      <c r="N77" s="203"/>
      <c r="O77" s="203"/>
      <c r="P77" s="203"/>
      <c r="Q77" s="203"/>
      <c r="R77" s="203"/>
      <c r="S77" s="203"/>
    </row>
    <row r="78" spans="1:21" s="51" customFormat="1" ht="21.75" customHeight="1" x14ac:dyDescent="0.5">
      <c r="A78" s="160"/>
      <c r="B78" s="160"/>
      <c r="C78" s="242"/>
      <c r="D78" s="160"/>
      <c r="E78" s="243"/>
      <c r="K78" s="203"/>
      <c r="L78" s="203"/>
      <c r="M78" s="203"/>
      <c r="N78" s="203"/>
      <c r="O78" s="203"/>
      <c r="P78" s="203"/>
      <c r="Q78" s="203"/>
      <c r="R78" s="203"/>
      <c r="S78" s="203"/>
    </row>
    <row r="79" spans="1:21" s="51" customFormat="1" ht="21.75" customHeight="1" x14ac:dyDescent="0.5">
      <c r="A79" s="160"/>
      <c r="B79" s="160"/>
      <c r="C79" s="242"/>
      <c r="D79" s="160"/>
      <c r="E79" s="243"/>
      <c r="K79" s="203"/>
      <c r="L79" s="203"/>
      <c r="M79" s="203"/>
      <c r="N79" s="203"/>
      <c r="O79" s="203"/>
      <c r="P79" s="203"/>
      <c r="Q79" s="203"/>
      <c r="R79" s="203"/>
      <c r="S79" s="203"/>
    </row>
    <row r="80" spans="1:21" s="51" customFormat="1" ht="21.75" customHeight="1" x14ac:dyDescent="0.5">
      <c r="K80" s="203"/>
      <c r="L80" s="203"/>
    </row>
    <row r="81" spans="1:14" s="51" customFormat="1" ht="21.75" customHeight="1" x14ac:dyDescent="0.5">
      <c r="A81" s="136" t="s">
        <v>142</v>
      </c>
      <c r="B81" s="136"/>
      <c r="D81" s="138"/>
      <c r="K81" s="203"/>
      <c r="L81" s="203"/>
    </row>
    <row r="82" spans="1:14" s="51" customFormat="1" ht="21.75" customHeight="1" x14ac:dyDescent="0.5">
      <c r="A82" s="51" t="s">
        <v>175</v>
      </c>
      <c r="B82" s="136"/>
      <c r="D82" s="138"/>
      <c r="F82" s="246"/>
      <c r="G82" s="246"/>
      <c r="H82" s="246"/>
      <c r="I82" s="246"/>
      <c r="K82" s="203"/>
      <c r="L82" s="203"/>
    </row>
    <row r="83" spans="1:14" s="51" customFormat="1" ht="21.75" customHeight="1" x14ac:dyDescent="0.5">
      <c r="A83" s="135"/>
      <c r="B83" s="136"/>
      <c r="D83" s="138"/>
      <c r="F83" s="227"/>
      <c r="G83" s="227"/>
      <c r="H83" s="228"/>
      <c r="I83" s="227"/>
      <c r="J83" s="248"/>
      <c r="L83" s="203"/>
    </row>
    <row r="84" spans="1:14" s="51" customFormat="1" ht="21.75" customHeight="1" x14ac:dyDescent="0.5">
      <c r="A84" s="136" t="s">
        <v>153</v>
      </c>
      <c r="B84" s="136"/>
      <c r="D84" s="138"/>
      <c r="F84" s="227"/>
      <c r="G84" s="227"/>
      <c r="H84" s="228"/>
      <c r="I84" s="227"/>
      <c r="J84" s="203"/>
      <c r="K84" s="203"/>
      <c r="L84" s="203"/>
    </row>
    <row r="85" spans="1:14" s="51" customFormat="1" ht="21.75" customHeight="1" x14ac:dyDescent="0.5">
      <c r="A85" s="51" t="s">
        <v>175</v>
      </c>
      <c r="B85" s="136"/>
      <c r="D85" s="138"/>
      <c r="F85" s="227"/>
      <c r="G85" s="227"/>
      <c r="H85" s="228"/>
      <c r="I85" s="227"/>
      <c r="J85" s="203"/>
      <c r="K85" s="203"/>
      <c r="L85" s="203"/>
    </row>
    <row r="86" spans="1:14" s="51" customFormat="1" ht="21.75" customHeight="1" x14ac:dyDescent="0.5">
      <c r="A86" s="249"/>
      <c r="B86" s="250"/>
      <c r="C86" s="251"/>
      <c r="D86" s="249"/>
      <c r="F86" s="227"/>
      <c r="G86" s="227"/>
      <c r="H86" s="228"/>
      <c r="I86" s="227"/>
    </row>
    <row r="87" spans="1:14" s="51" customFormat="1" ht="21.75" customHeight="1" x14ac:dyDescent="0.5">
      <c r="A87" s="231"/>
      <c r="B87" s="230"/>
      <c r="C87" s="231"/>
      <c r="D87" s="232"/>
      <c r="F87" s="227"/>
      <c r="G87" s="227"/>
      <c r="H87" s="228"/>
      <c r="I87" s="227"/>
    </row>
    <row r="88" spans="1:14" s="51" customFormat="1" ht="21.75" customHeight="1" x14ac:dyDescent="0.5">
      <c r="A88" s="229"/>
      <c r="B88" s="230"/>
      <c r="C88" s="231"/>
      <c r="D88" s="232"/>
    </row>
    <row r="89" spans="1:14" s="51" customFormat="1" ht="21.75" customHeight="1" x14ac:dyDescent="0.5">
      <c r="A89" s="194" t="s">
        <v>118</v>
      </c>
      <c r="B89" s="194"/>
      <c r="C89" s="45"/>
      <c r="D89" s="194"/>
      <c r="E89" s="118"/>
    </row>
    <row r="90" spans="1:14" s="51" customFormat="1" ht="21.75" customHeight="1" x14ac:dyDescent="0.5">
      <c r="A90" s="195" t="s">
        <v>119</v>
      </c>
      <c r="B90" s="52"/>
      <c r="C90" s="194"/>
      <c r="D90" s="194"/>
      <c r="E90" s="118"/>
      <c r="F90" s="252"/>
      <c r="G90" s="252"/>
      <c r="H90" s="252"/>
      <c r="I90" s="252"/>
      <c r="J90" s="245"/>
      <c r="K90" s="245"/>
    </row>
    <row r="91" spans="1:14" s="51" customFormat="1" ht="42" customHeight="1" x14ac:dyDescent="0.5">
      <c r="A91" s="196" t="s">
        <v>16</v>
      </c>
      <c r="B91" s="197" t="s">
        <v>37</v>
      </c>
      <c r="C91" s="196" t="s">
        <v>38</v>
      </c>
      <c r="D91" s="198"/>
      <c r="E91" s="118"/>
      <c r="F91" s="227"/>
      <c r="G91" s="227"/>
      <c r="H91" s="228"/>
      <c r="I91" s="227"/>
      <c r="K91" s="253"/>
    </row>
    <row r="92" spans="1:14" s="51" customFormat="1" ht="21.75" customHeight="1" x14ac:dyDescent="0.5">
      <c r="A92" s="199" t="str">
        <f>$A$4</f>
        <v>สำนักบริหารจัดการน้ำ  กรมทรัพยากรน้ำ</v>
      </c>
      <c r="B92" s="199"/>
      <c r="C92" s="194"/>
      <c r="D92" s="199"/>
      <c r="E92" s="118"/>
      <c r="F92" s="227"/>
      <c r="G92" s="227"/>
      <c r="H92" s="228"/>
      <c r="I92" s="227"/>
      <c r="K92" s="253"/>
    </row>
    <row r="93" spans="1:14" s="51" customFormat="1" ht="21.75" customHeight="1" x14ac:dyDescent="0.5">
      <c r="A93" s="194" t="s">
        <v>20</v>
      </c>
      <c r="B93" s="194"/>
      <c r="C93" s="200">
        <f>$C$5</f>
        <v>37950</v>
      </c>
      <c r="D93" s="194"/>
      <c r="E93" s="118"/>
      <c r="F93" s="227"/>
      <c r="G93" s="227"/>
      <c r="H93" s="228"/>
      <c r="I93" s="227"/>
      <c r="K93" s="253"/>
    </row>
    <row r="94" spans="1:14" s="51" customFormat="1" ht="21.75" customHeight="1" x14ac:dyDescent="0.5">
      <c r="A94" s="161" t="s">
        <v>159</v>
      </c>
      <c r="B94" s="148"/>
      <c r="C94" s="118"/>
      <c r="D94" s="118"/>
      <c r="E94" s="118"/>
      <c r="F94" s="289"/>
      <c r="G94" s="291"/>
      <c r="H94" s="203"/>
      <c r="I94" s="290"/>
      <c r="J94" s="204"/>
      <c r="K94" s="226"/>
      <c r="L94" s="204"/>
      <c r="M94" s="118"/>
      <c r="N94" s="118"/>
    </row>
    <row r="95" spans="1:14" s="51" customFormat="1" ht="42" customHeight="1" x14ac:dyDescent="0.5">
      <c r="A95" s="206" t="s">
        <v>3</v>
      </c>
      <c r="B95" s="207" t="s">
        <v>21</v>
      </c>
      <c r="C95" s="206" t="s">
        <v>39</v>
      </c>
      <c r="D95" s="206" t="s">
        <v>10</v>
      </c>
      <c r="E95" s="118"/>
      <c r="F95" s="208" t="s">
        <v>160</v>
      </c>
      <c r="G95" s="208" t="s">
        <v>40</v>
      </c>
      <c r="H95" s="208" t="s">
        <v>161</v>
      </c>
      <c r="I95" s="208" t="s">
        <v>162</v>
      </c>
      <c r="J95" s="118"/>
      <c r="K95" s="204"/>
      <c r="L95" s="204"/>
      <c r="M95" s="118"/>
      <c r="N95" s="118"/>
    </row>
    <row r="96" spans="1:14" s="51" customFormat="1" ht="21.75" customHeight="1" x14ac:dyDescent="0.5">
      <c r="A96" s="292">
        <v>1</v>
      </c>
      <c r="B96" s="217" t="s">
        <v>41</v>
      </c>
      <c r="C96" s="293" t="e">
        <f>TRUNC(I96*$G$38)</f>
        <v>#REF!</v>
      </c>
      <c r="D96" s="294"/>
      <c r="E96" s="118"/>
      <c r="F96" s="295"/>
      <c r="G96" s="296"/>
      <c r="H96" s="297"/>
      <c r="I96" s="296">
        <f>F96+G96+H96</f>
        <v>0</v>
      </c>
      <c r="J96" s="298"/>
      <c r="K96" s="118"/>
      <c r="L96" s="203"/>
      <c r="M96" s="118"/>
      <c r="N96" s="118"/>
    </row>
    <row r="97" spans="1:14" s="51" customFormat="1" ht="21.75" customHeight="1" x14ac:dyDescent="0.5">
      <c r="A97" s="292" t="s">
        <v>98</v>
      </c>
      <c r="B97" s="294" t="s">
        <v>176</v>
      </c>
      <c r="C97" s="293" t="e">
        <f>TRUNC(I97*$G$38)</f>
        <v>#REF!</v>
      </c>
      <c r="D97" s="294"/>
      <c r="E97" s="118"/>
      <c r="F97" s="295" t="e">
        <f>#REF!</f>
        <v>#REF!</v>
      </c>
      <c r="G97" s="296" t="e">
        <f>#REF!</f>
        <v>#REF!</v>
      </c>
      <c r="H97" s="297"/>
      <c r="I97" s="296" t="e">
        <f>F97+G97+H97</f>
        <v>#REF!</v>
      </c>
      <c r="J97" s="298"/>
      <c r="K97" s="118"/>
      <c r="L97" s="203"/>
      <c r="M97" s="118"/>
      <c r="N97" s="118"/>
    </row>
    <row r="98" spans="1:14" s="51" customFormat="1" ht="21.75" customHeight="1" x14ac:dyDescent="0.5">
      <c r="A98" s="292" t="s">
        <v>99</v>
      </c>
      <c r="B98" s="294" t="s">
        <v>177</v>
      </c>
      <c r="C98" s="293" t="e">
        <f>TRUNC(I98*$G$38)</f>
        <v>#REF!</v>
      </c>
      <c r="D98" s="294"/>
      <c r="E98" s="118"/>
      <c r="F98" s="295" t="e">
        <f>#REF!</f>
        <v>#REF!</v>
      </c>
      <c r="G98" s="296" t="e">
        <f>#REF!</f>
        <v>#REF!</v>
      </c>
      <c r="H98" s="297"/>
      <c r="I98" s="296" t="e">
        <f>F98+G98+H98</f>
        <v>#REF!</v>
      </c>
      <c r="J98" s="204"/>
      <c r="K98" s="204"/>
      <c r="L98" s="204"/>
      <c r="M98" s="118"/>
      <c r="N98" s="118"/>
    </row>
    <row r="99" spans="1:14" s="51" customFormat="1" ht="21.75" customHeight="1" x14ac:dyDescent="0.5">
      <c r="A99" s="292" t="s">
        <v>100</v>
      </c>
      <c r="B99" s="294" t="s">
        <v>178</v>
      </c>
      <c r="C99" s="293" t="e">
        <f>TRUNC(I99*$G$38)</f>
        <v>#REF!</v>
      </c>
      <c r="D99" s="294"/>
      <c r="E99" s="118"/>
      <c r="F99" s="299" t="e">
        <f>#REF!</f>
        <v>#REF!</v>
      </c>
      <c r="G99" s="299" t="e">
        <f>#REF!</f>
        <v>#REF!</v>
      </c>
      <c r="H99" s="300"/>
      <c r="I99" s="299" t="e">
        <f>F99+G99+H99</f>
        <v>#REF!</v>
      </c>
      <c r="J99" s="204"/>
      <c r="K99" s="204"/>
      <c r="L99" s="204"/>
      <c r="M99" s="118"/>
      <c r="N99" s="118"/>
    </row>
    <row r="100" spans="1:14" s="51" customFormat="1" ht="21.75" customHeight="1" x14ac:dyDescent="0.5">
      <c r="A100" s="301"/>
      <c r="B100" s="302" t="s">
        <v>49</v>
      </c>
      <c r="C100" s="303" t="e">
        <f>SUM(C96:C99)</f>
        <v>#REF!</v>
      </c>
      <c r="D100" s="304"/>
      <c r="E100" s="305"/>
      <c r="F100" s="227"/>
      <c r="G100" s="227"/>
      <c r="H100" s="228"/>
      <c r="I100" s="227"/>
      <c r="J100" s="118"/>
      <c r="K100" s="118"/>
      <c r="L100" s="118"/>
      <c r="M100" s="118"/>
      <c r="N100" s="118"/>
    </row>
    <row r="101" spans="1:14" s="51" customFormat="1" ht="21.75" customHeight="1" x14ac:dyDescent="0.5">
      <c r="A101" s="306" t="s">
        <v>34</v>
      </c>
      <c r="B101" s="307"/>
      <c r="C101" s="308" t="e">
        <f>BAHTTEXT(C100)</f>
        <v>#REF!</v>
      </c>
      <c r="D101" s="309"/>
      <c r="E101" s="118"/>
      <c r="F101" s="227"/>
      <c r="G101" s="227"/>
      <c r="H101" s="228"/>
      <c r="I101" s="227"/>
      <c r="J101" s="118"/>
      <c r="K101" s="118"/>
      <c r="L101" s="118"/>
      <c r="M101" s="118"/>
      <c r="N101" s="118"/>
    </row>
    <row r="102" spans="1:14" s="51" customFormat="1" ht="21.75" customHeight="1" x14ac:dyDescent="0.5">
      <c r="A102" s="161" t="s">
        <v>163</v>
      </c>
      <c r="B102" s="118"/>
      <c r="C102" s="118"/>
      <c r="D102" s="118"/>
      <c r="E102" s="118"/>
      <c r="F102" s="227"/>
      <c r="G102" s="227"/>
      <c r="H102" s="228"/>
      <c r="I102" s="227"/>
      <c r="J102" s="118"/>
      <c r="K102" s="118"/>
      <c r="L102" s="118"/>
      <c r="M102" s="118"/>
      <c r="N102" s="118"/>
    </row>
    <row r="103" spans="1:14" s="51" customFormat="1" ht="42" customHeight="1" x14ac:dyDescent="0.5">
      <c r="A103" s="206" t="s">
        <v>3</v>
      </c>
      <c r="B103" s="207" t="s">
        <v>21</v>
      </c>
      <c r="C103" s="206" t="s">
        <v>39</v>
      </c>
      <c r="D103" s="206" t="s">
        <v>164</v>
      </c>
      <c r="E103" s="118"/>
      <c r="F103" s="310" t="s">
        <v>165</v>
      </c>
      <c r="G103" s="310" t="s">
        <v>166</v>
      </c>
      <c r="H103" s="310" t="s">
        <v>167</v>
      </c>
      <c r="I103" s="310" t="s">
        <v>168</v>
      </c>
      <c r="J103" s="206" t="s">
        <v>169</v>
      </c>
      <c r="K103" s="311" t="s">
        <v>170</v>
      </c>
      <c r="L103" s="118"/>
      <c r="M103" s="118"/>
      <c r="N103" s="118"/>
    </row>
    <row r="104" spans="1:14" s="51" customFormat="1" ht="21.75" customHeight="1" x14ac:dyDescent="0.5">
      <c r="A104" s="292">
        <v>1</v>
      </c>
      <c r="B104" s="217" t="s">
        <v>41</v>
      </c>
      <c r="C104" s="312" t="str">
        <f>IF(J104=0,"................................",TRUNC(D104*K104))</f>
        <v>................................</v>
      </c>
      <c r="D104" s="313" t="e">
        <f>ROUNDDOWN(I104*$G$38,0)</f>
        <v>#REF!</v>
      </c>
      <c r="E104" s="118"/>
      <c r="F104" s="295"/>
      <c r="G104" s="295"/>
      <c r="H104" s="297"/>
      <c r="I104" s="296">
        <f>F104+G104+H104</f>
        <v>0</v>
      </c>
      <c r="J104" s="50">
        <v>0</v>
      </c>
      <c r="K104" s="314">
        <f>8*(6-J104)</f>
        <v>48</v>
      </c>
      <c r="L104" s="118"/>
      <c r="M104" s="118"/>
      <c r="N104" s="118"/>
    </row>
    <row r="105" spans="1:14" s="51" customFormat="1" ht="21.75" customHeight="1" x14ac:dyDescent="0.5">
      <c r="A105" s="292" t="s">
        <v>98</v>
      </c>
      <c r="B105" s="294" t="s">
        <v>176</v>
      </c>
      <c r="C105" s="312" t="str">
        <f>IF(J105=0,"................................",TRUNC(D105*K105))</f>
        <v>................................</v>
      </c>
      <c r="D105" s="315" t="e">
        <f>ROUNDDOWN(I105*$G$38,0)</f>
        <v>#REF!</v>
      </c>
      <c r="E105" s="118"/>
      <c r="F105" s="295">
        <f>ROUNDDOWN([2]เสาเข็ม!$D$3/6,0)</f>
        <v>180</v>
      </c>
      <c r="G105" s="295">
        <f>ROUNDDOWN([2]เสาเข็ม!$E$3/6,0)</f>
        <v>53</v>
      </c>
      <c r="H105" s="297"/>
      <c r="I105" s="296">
        <f>F105+G105+H105</f>
        <v>233</v>
      </c>
      <c r="J105" s="50">
        <v>0</v>
      </c>
      <c r="K105" s="314">
        <f>9*(6-J105)</f>
        <v>54</v>
      </c>
      <c r="L105" s="118"/>
      <c r="M105" s="118"/>
      <c r="N105" s="118"/>
    </row>
    <row r="106" spans="1:14" s="51" customFormat="1" ht="21.75" customHeight="1" x14ac:dyDescent="0.5">
      <c r="A106" s="292" t="s">
        <v>99</v>
      </c>
      <c r="B106" s="294" t="s">
        <v>177</v>
      </c>
      <c r="C106" s="312" t="str">
        <f>IF(J106=0,"................................",TRUNC(D106*K106))</f>
        <v>................................</v>
      </c>
      <c r="D106" s="315" t="e">
        <f>ROUNDDOWN(I106*$G$38,0)</f>
        <v>#REF!</v>
      </c>
      <c r="E106" s="118"/>
      <c r="F106" s="295">
        <f>ROUNDDOWN([2]เสาเข็ม!$D$3/6,0)</f>
        <v>180</v>
      </c>
      <c r="G106" s="295">
        <f>ROUNDDOWN([2]เสาเข็ม!$E$3/6,0)</f>
        <v>53</v>
      </c>
      <c r="H106" s="297"/>
      <c r="I106" s="296">
        <f>F106+G106+H106</f>
        <v>233</v>
      </c>
      <c r="J106" s="50">
        <v>0</v>
      </c>
      <c r="K106" s="314">
        <f>57*(6-J106)</f>
        <v>342</v>
      </c>
      <c r="L106" s="118"/>
      <c r="M106" s="118"/>
      <c r="N106" s="118"/>
    </row>
    <row r="107" spans="1:14" ht="21.75" customHeight="1" x14ac:dyDescent="0.5">
      <c r="A107" s="292" t="s">
        <v>100</v>
      </c>
      <c r="B107" s="294" t="s">
        <v>178</v>
      </c>
      <c r="C107" s="312" t="str">
        <f>IF(J107=0,"................................",TRUNC(D107*K107))</f>
        <v>................................</v>
      </c>
      <c r="D107" s="315" t="e">
        <f>ROUNDDOWN(I107*$G$38,0)</f>
        <v>#REF!</v>
      </c>
      <c r="F107" s="295">
        <f>ROUNDDOWN([2]เสาเข็ม!$D$5/20,0)</f>
        <v>217</v>
      </c>
      <c r="G107" s="295">
        <f>ROUNDDOWN([2]เสาเข็ม!$E$5/20,0)</f>
        <v>47</v>
      </c>
      <c r="H107" s="297"/>
      <c r="I107" s="296">
        <f>F107+G107+H107</f>
        <v>264</v>
      </c>
      <c r="J107" s="50">
        <v>0</v>
      </c>
      <c r="K107" s="314">
        <f>8*(20-J107)</f>
        <v>160</v>
      </c>
    </row>
    <row r="108" spans="1:14" ht="21.75" customHeight="1" x14ac:dyDescent="0.5">
      <c r="A108" s="301"/>
      <c r="B108" s="316" t="s">
        <v>49</v>
      </c>
      <c r="C108" s="303">
        <f>SUM(C104:C107)</f>
        <v>0</v>
      </c>
      <c r="D108" s="304"/>
    </row>
    <row r="109" spans="1:14" ht="21.75" customHeight="1" x14ac:dyDescent="0.5">
      <c r="A109" s="306" t="s">
        <v>34</v>
      </c>
      <c r="B109" s="307"/>
      <c r="C109" s="308" t="str">
        <f>BAHTTEXT(C108)</f>
        <v>ศูนย์บาทถ้วน</v>
      </c>
      <c r="D109" s="309"/>
      <c r="F109" s="233"/>
      <c r="G109" s="298"/>
    </row>
    <row r="110" spans="1:14" ht="21.75" customHeight="1" x14ac:dyDescent="0.5">
      <c r="A110" s="161" t="s">
        <v>171</v>
      </c>
    </row>
    <row r="111" spans="1:14" ht="42" customHeight="1" x14ac:dyDescent="0.5">
      <c r="A111" s="206" t="s">
        <v>3</v>
      </c>
      <c r="B111" s="207" t="s">
        <v>21</v>
      </c>
      <c r="C111" s="206" t="s">
        <v>39</v>
      </c>
      <c r="D111" s="206" t="s">
        <v>10</v>
      </c>
    </row>
    <row r="112" spans="1:14" ht="21.75" customHeight="1" x14ac:dyDescent="0.5">
      <c r="A112" s="317">
        <v>1</v>
      </c>
      <c r="B112" s="217" t="s">
        <v>172</v>
      </c>
      <c r="C112" s="318">
        <f>'ไฟฟ้า '!$J$9</f>
        <v>0</v>
      </c>
      <c r="D112" s="319"/>
    </row>
    <row r="113" spans="1:4" ht="21.75" customHeight="1" x14ac:dyDescent="0.5">
      <c r="A113" s="320">
        <v>2</v>
      </c>
      <c r="B113" s="321" t="s">
        <v>173</v>
      </c>
      <c r="C113" s="322">
        <f>'ไฟฟ้า '!$J$12</f>
        <v>0</v>
      </c>
      <c r="D113" s="323"/>
    </row>
    <row r="114" spans="1:4" ht="21.75" customHeight="1" x14ac:dyDescent="0.5">
      <c r="A114" s="301"/>
      <c r="B114" s="316" t="s">
        <v>49</v>
      </c>
      <c r="C114" s="324">
        <f>SUM(C112:C113)</f>
        <v>0</v>
      </c>
      <c r="D114" s="304"/>
    </row>
    <row r="115" spans="1:4" ht="21.75" customHeight="1" x14ac:dyDescent="0.5">
      <c r="A115" s="325" t="s">
        <v>174</v>
      </c>
      <c r="B115" s="326"/>
      <c r="C115" s="327" t="str">
        <f>BAHTTEXT(C114)</f>
        <v>ศูนย์บาทถ้วน</v>
      </c>
      <c r="D115" s="309"/>
    </row>
    <row r="116" spans="1:4" ht="21.75" customHeight="1" x14ac:dyDescent="0.5"/>
    <row r="117" spans="1:4" ht="21.75" customHeight="1" x14ac:dyDescent="0.5">
      <c r="A117" s="144"/>
    </row>
    <row r="118" spans="1:4" ht="21.75" customHeight="1" x14ac:dyDescent="0.5">
      <c r="B118" s="148"/>
    </row>
    <row r="119" spans="1:4" ht="21.75" customHeight="1" x14ac:dyDescent="0.5">
      <c r="A119" s="144"/>
      <c r="D119" s="51"/>
    </row>
    <row r="120" spans="1:4" ht="21.75" customHeight="1" x14ac:dyDescent="0.5">
      <c r="B120" s="148"/>
    </row>
    <row r="121" spans="1:4" ht="21.75" customHeight="1" x14ac:dyDescent="0.5">
      <c r="B121" s="148"/>
    </row>
    <row r="122" spans="1:4" ht="21.75" customHeight="1" x14ac:dyDescent="0.5">
      <c r="A122" s="144"/>
    </row>
    <row r="123" spans="1:4" ht="21.75" customHeight="1" x14ac:dyDescent="0.5">
      <c r="A123" s="146" t="s">
        <v>142</v>
      </c>
      <c r="B123" s="146"/>
    </row>
    <row r="124" spans="1:4" ht="21.75" customHeight="1" x14ac:dyDescent="0.5">
      <c r="A124" s="51" t="s">
        <v>175</v>
      </c>
      <c r="B124" s="146"/>
    </row>
    <row r="125" spans="1:4" x14ac:dyDescent="0.5">
      <c r="A125" s="144"/>
      <c r="B125" s="146"/>
    </row>
    <row r="126" spans="1:4" x14ac:dyDescent="0.5">
      <c r="A126" s="146" t="s">
        <v>144</v>
      </c>
      <c r="B126" s="146"/>
    </row>
    <row r="127" spans="1:4" x14ac:dyDescent="0.5">
      <c r="A127" s="51" t="s">
        <v>175</v>
      </c>
      <c r="B127" s="146"/>
    </row>
  </sheetData>
  <phoneticPr fontId="30" type="noConversion"/>
  <printOptions horizontalCentered="1"/>
  <pageMargins left="0.74803149606299213" right="0.70866141732283472" top="0.98425196850393704" bottom="0.86614173228346458" header="0.51181102362204722" footer="0.51181102362204722"/>
  <pageSetup paperSize="9" scale="76" orientation="portrait" horizontalDpi="4294967295" verticalDpi="300" r:id="rId1"/>
  <headerFooter alignWithMargins="0">
    <oddHeader>&amp;R&amp;Aแผ่นที่&amp;P/3</oddHeader>
    <oddFooter>&amp;L&amp;F&amp;C&amp;A&amp;R8/10/2002</oddFooter>
  </headerFooter>
  <rowBreaks count="2" manualBreakCount="2">
    <brk id="44" max="13" man="1"/>
    <brk id="88" max="13" man="1"/>
  </rowBreaks>
  <colBreaks count="1" manualBreakCount="1">
    <brk id="5" max="12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M36"/>
  <sheetViews>
    <sheetView tabSelected="1" workbookViewId="0">
      <selection activeCell="F6" sqref="F6"/>
    </sheetView>
  </sheetViews>
  <sheetFormatPr defaultRowHeight="21.75" x14ac:dyDescent="0.5"/>
  <cols>
    <col min="1" max="1" width="12.7109375" customWidth="1"/>
    <col min="2" max="2" width="26.7109375" customWidth="1"/>
    <col min="3" max="3" width="19.140625" customWidth="1"/>
    <col min="4" max="4" width="13.28515625" customWidth="1"/>
    <col min="5" max="5" width="20.85546875" customWidth="1"/>
    <col min="6" max="6" width="23.140625" customWidth="1"/>
  </cols>
  <sheetData>
    <row r="1" spans="1:7" x14ac:dyDescent="0.5">
      <c r="F1" s="755" t="s">
        <v>180</v>
      </c>
    </row>
    <row r="2" spans="1:7" s="647" customFormat="1" ht="21" x14ac:dyDescent="0.35">
      <c r="A2" s="646" t="s">
        <v>11</v>
      </c>
      <c r="B2" s="646"/>
      <c r="C2" s="646"/>
      <c r="D2" s="646"/>
      <c r="E2" s="646"/>
      <c r="F2" s="646"/>
    </row>
    <row r="3" spans="1:7" s="352" customFormat="1" ht="21" x14ac:dyDescent="0.35">
      <c r="A3" s="704" t="s">
        <v>12</v>
      </c>
      <c r="B3" s="705" t="s">
        <v>297</v>
      </c>
      <c r="C3" s="357"/>
      <c r="D3" s="357"/>
      <c r="E3" s="351"/>
      <c r="F3" s="351"/>
      <c r="G3" s="647"/>
    </row>
    <row r="4" spans="1:7" s="352" customFormat="1" ht="21" x14ac:dyDescent="0.35">
      <c r="A4" s="704" t="s">
        <v>4</v>
      </c>
      <c r="B4" s="656" t="s">
        <v>255</v>
      </c>
      <c r="C4" s="704"/>
      <c r="D4" s="704"/>
      <c r="E4" s="704"/>
      <c r="F4" s="704"/>
      <c r="G4" s="647"/>
    </row>
    <row r="5" spans="1:7" s="352" customFormat="1" ht="21" x14ac:dyDescent="0.35">
      <c r="A5" s="704" t="s">
        <v>281</v>
      </c>
      <c r="B5" s="705" t="s">
        <v>297</v>
      </c>
      <c r="C5" s="357"/>
      <c r="D5" s="357"/>
      <c r="E5" s="351"/>
      <c r="F5" s="704"/>
      <c r="G5" s="647"/>
    </row>
    <row r="6" spans="1:7" s="352" customFormat="1" ht="21" x14ac:dyDescent="0.35">
      <c r="A6" s="704" t="str">
        <f>'[3]แบบ ปร.6'!$A$2</f>
        <v>สถานที่ก่อสร้าง</v>
      </c>
      <c r="B6" s="358" t="s">
        <v>296</v>
      </c>
      <c r="C6" s="358"/>
      <c r="D6" s="358"/>
      <c r="E6" s="358"/>
      <c r="F6" s="704"/>
      <c r="G6" s="647"/>
    </row>
    <row r="7" spans="1:7" s="352" customFormat="1" ht="21" x14ac:dyDescent="0.35">
      <c r="A7" s="704"/>
      <c r="B7" s="704"/>
      <c r="C7" s="358"/>
      <c r="D7" s="358"/>
      <c r="E7" s="358"/>
      <c r="F7" s="704"/>
      <c r="G7" s="647"/>
    </row>
    <row r="8" spans="1:7" s="352" customFormat="1" ht="21" x14ac:dyDescent="0.35">
      <c r="A8" s="704"/>
      <c r="B8" s="707"/>
      <c r="C8" s="708"/>
      <c r="D8" s="708"/>
      <c r="E8" s="704"/>
      <c r="F8" s="704"/>
      <c r="G8" s="647"/>
    </row>
    <row r="9" spans="1:7" s="352" customFormat="1" ht="18.75" x14ac:dyDescent="0.3">
      <c r="A9" s="704"/>
      <c r="B9" s="704"/>
      <c r="C9" s="718"/>
      <c r="D9" s="709"/>
      <c r="E9" s="717"/>
      <c r="F9" s="706"/>
    </row>
    <row r="10" spans="1:7" s="352" customFormat="1" ht="21" x14ac:dyDescent="0.35">
      <c r="A10" s="751"/>
      <c r="B10" s="1015"/>
      <c r="C10" s="511"/>
      <c r="D10" s="511"/>
      <c r="E10" s="752"/>
      <c r="F10" s="704"/>
      <c r="G10" s="647"/>
    </row>
    <row r="11" spans="1:7" s="352" customFormat="1" ht="18.75" x14ac:dyDescent="0.3">
      <c r="A11" s="1207" t="s">
        <v>3</v>
      </c>
      <c r="B11" s="1209" t="s">
        <v>21</v>
      </c>
      <c r="C11" s="1209"/>
      <c r="D11" s="1209"/>
      <c r="E11" s="749" t="s">
        <v>327</v>
      </c>
      <c r="F11" s="1201" t="s">
        <v>10</v>
      </c>
    </row>
    <row r="12" spans="1:7" s="352" customFormat="1" ht="18.75" x14ac:dyDescent="0.3">
      <c r="A12" s="1208"/>
      <c r="B12" s="1210"/>
      <c r="C12" s="1210"/>
      <c r="D12" s="1210"/>
      <c r="E12" s="750" t="s">
        <v>9</v>
      </c>
      <c r="F12" s="1202"/>
    </row>
    <row r="13" spans="1:7" s="352" customFormat="1" ht="23.25" customHeight="1" x14ac:dyDescent="0.3">
      <c r="A13" s="355">
        <v>1</v>
      </c>
      <c r="B13" s="1211" t="s">
        <v>25</v>
      </c>
      <c r="C13" s="1212"/>
      <c r="D13" s="1213"/>
      <c r="E13" s="1180">
        <f>'ปร.5 (ก)'!L39</f>
        <v>2348200</v>
      </c>
      <c r="F13" s="715"/>
    </row>
    <row r="14" spans="1:7" s="352" customFormat="1" ht="23.25" customHeight="1" x14ac:dyDescent="0.3">
      <c r="A14" s="355">
        <v>2</v>
      </c>
      <c r="B14" s="1203" t="s">
        <v>319</v>
      </c>
      <c r="C14" s="1204"/>
      <c r="D14" s="1205"/>
      <c r="E14" s="710">
        <f>'ปร.5 (ข)'!L20</f>
        <v>135800</v>
      </c>
      <c r="F14" s="716"/>
    </row>
    <row r="15" spans="1:7" s="352" customFormat="1" ht="21" hidden="1" customHeight="1" x14ac:dyDescent="0.3">
      <c r="A15" s="355">
        <v>3</v>
      </c>
      <c r="B15" s="1214" t="s">
        <v>27</v>
      </c>
      <c r="C15" s="1215"/>
      <c r="D15" s="1216"/>
      <c r="E15" s="710"/>
      <c r="F15" s="711"/>
    </row>
    <row r="16" spans="1:7" s="352" customFormat="1" ht="21" hidden="1" customHeight="1" x14ac:dyDescent="0.3">
      <c r="A16" s="355">
        <v>4</v>
      </c>
      <c r="B16" s="1214" t="s">
        <v>28</v>
      </c>
      <c r="C16" s="1215"/>
      <c r="D16" s="1216"/>
      <c r="E16" s="710"/>
      <c r="F16" s="712"/>
    </row>
    <row r="17" spans="1:7" s="352" customFormat="1" ht="23.25" customHeight="1" x14ac:dyDescent="0.3">
      <c r="A17" s="355">
        <v>3</v>
      </c>
      <c r="B17" s="1203" t="s">
        <v>320</v>
      </c>
      <c r="C17" s="1204"/>
      <c r="D17" s="1205"/>
      <c r="E17" s="710">
        <f>'ปร.4 (พ) '!L21</f>
        <v>19000</v>
      </c>
      <c r="F17" s="712"/>
    </row>
    <row r="18" spans="1:7" s="352" customFormat="1" ht="23.25" customHeight="1" x14ac:dyDescent="0.3">
      <c r="A18" s="353"/>
      <c r="B18" s="1203"/>
      <c r="C18" s="1204"/>
      <c r="D18" s="1205"/>
      <c r="E18" s="354"/>
      <c r="F18" s="711"/>
    </row>
    <row r="19" spans="1:7" s="352" customFormat="1" ht="23.25" customHeight="1" x14ac:dyDescent="0.3">
      <c r="A19" s="353"/>
      <c r="B19" s="1214"/>
      <c r="C19" s="1215"/>
      <c r="D19" s="1216"/>
      <c r="E19" s="354"/>
      <c r="F19" s="712"/>
    </row>
    <row r="20" spans="1:7" s="352" customFormat="1" ht="23.25" customHeight="1" x14ac:dyDescent="0.3">
      <c r="A20" s="353"/>
      <c r="B20" s="1214"/>
      <c r="C20" s="1215"/>
      <c r="D20" s="1216"/>
      <c r="E20" s="354"/>
      <c r="F20" s="711"/>
    </row>
    <row r="21" spans="1:7" s="352" customFormat="1" ht="23.25" customHeight="1" x14ac:dyDescent="0.3">
      <c r="A21" s="353"/>
      <c r="B21" s="1214"/>
      <c r="C21" s="1215"/>
      <c r="D21" s="1216"/>
      <c r="E21" s="354"/>
      <c r="F21" s="711"/>
    </row>
    <row r="22" spans="1:7" s="352" customFormat="1" ht="23.25" customHeight="1" x14ac:dyDescent="0.3">
      <c r="A22" s="353"/>
      <c r="B22" s="1214"/>
      <c r="C22" s="1215"/>
      <c r="D22" s="1216"/>
      <c r="E22" s="354"/>
      <c r="F22" s="711"/>
    </row>
    <row r="23" spans="1:7" s="352" customFormat="1" ht="23.25" customHeight="1" x14ac:dyDescent="0.3">
      <c r="A23" s="355"/>
      <c r="B23" s="1203" t="s">
        <v>32</v>
      </c>
      <c r="C23" s="1204"/>
      <c r="D23" s="1205"/>
      <c r="E23" s="710">
        <f>E13+E14+E17</f>
        <v>2503000</v>
      </c>
      <c r="F23" s="711"/>
    </row>
    <row r="24" spans="1:7" s="352" customFormat="1" ht="18.75" x14ac:dyDescent="0.3">
      <c r="A24" s="651" t="s">
        <v>31</v>
      </c>
      <c r="B24" s="1217" t="s">
        <v>33</v>
      </c>
      <c r="C24" s="1218"/>
      <c r="D24" s="1219"/>
      <c r="E24" s="1200">
        <f>SUM(E23)</f>
        <v>2503000</v>
      </c>
      <c r="F24" s="713"/>
    </row>
    <row r="25" spans="1:7" s="352" customFormat="1" ht="23.25" customHeight="1" x14ac:dyDescent="0.35">
      <c r="A25" s="714" t="s">
        <v>34</v>
      </c>
      <c r="B25" s="1220" t="str">
        <f>CONCATENATE("(เงิน",BAHTTEXT(E24),")")</f>
        <v>(เงินสองล้านห้าแสนสามพันบาทถ้วน)</v>
      </c>
      <c r="C25" s="1222"/>
      <c r="D25" s="1222"/>
      <c r="E25" s="1220"/>
      <c r="F25" s="1221"/>
      <c r="G25" s="647"/>
    </row>
    <row r="26" spans="1:7" x14ac:dyDescent="0.5">
      <c r="A26" s="352"/>
      <c r="B26" s="352"/>
      <c r="C26" s="352"/>
      <c r="D26" s="352"/>
      <c r="E26" s="352"/>
      <c r="F26" s="352"/>
    </row>
    <row r="27" spans="1:7" x14ac:dyDescent="0.5">
      <c r="A27" s="352"/>
      <c r="B27" s="352"/>
      <c r="C27" s="352"/>
      <c r="D27" s="352"/>
      <c r="E27" s="352"/>
      <c r="F27" s="352"/>
    </row>
    <row r="28" spans="1:7" x14ac:dyDescent="0.5">
      <c r="A28" s="1181"/>
      <c r="B28" s="1206"/>
      <c r="C28" s="1206"/>
      <c r="D28" s="352"/>
      <c r="E28" s="352"/>
      <c r="F28" s="352"/>
    </row>
    <row r="29" spans="1:7" x14ac:dyDescent="0.5">
      <c r="A29" s="691"/>
      <c r="B29" s="1206"/>
      <c r="C29" s="1206"/>
      <c r="D29" s="352"/>
      <c r="E29" s="352"/>
      <c r="F29" s="352"/>
    </row>
    <row r="30" spans="1:7" x14ac:dyDescent="0.5">
      <c r="A30" s="691"/>
      <c r="B30" s="1206"/>
      <c r="C30" s="1206"/>
      <c r="D30" s="352"/>
      <c r="E30" s="352"/>
      <c r="F30" s="352"/>
    </row>
    <row r="31" spans="1:7" x14ac:dyDescent="0.5">
      <c r="A31" s="352"/>
      <c r="B31" s="352"/>
      <c r="C31" s="352"/>
      <c r="D31" s="352"/>
      <c r="E31" s="352"/>
      <c r="F31" s="352"/>
    </row>
    <row r="32" spans="1:7" x14ac:dyDescent="0.5">
      <c r="A32" s="352"/>
      <c r="B32" s="352"/>
      <c r="C32" s="352"/>
      <c r="D32" s="352"/>
      <c r="E32" s="352"/>
      <c r="F32" s="352"/>
    </row>
    <row r="33" spans="1:13" s="694" customFormat="1" ht="21.75" customHeight="1" x14ac:dyDescent="0.4">
      <c r="A33" s="692"/>
      <c r="B33" s="1206"/>
      <c r="C33" s="1206"/>
      <c r="D33" s="696"/>
      <c r="E33" s="692"/>
      <c r="F33" s="692"/>
      <c r="G33" s="692"/>
      <c r="H33" s="692"/>
      <c r="I33" s="692"/>
      <c r="J33" s="692"/>
      <c r="K33" s="692"/>
      <c r="L33" s="692"/>
      <c r="M33" s="693"/>
    </row>
    <row r="34" spans="1:13" s="694" customFormat="1" ht="21.75" customHeight="1" x14ac:dyDescent="0.4">
      <c r="A34" s="691"/>
      <c r="B34" s="1206"/>
      <c r="C34" s="1206"/>
      <c r="D34" s="697"/>
      <c r="E34" s="1206"/>
      <c r="F34" s="1206"/>
      <c r="G34" s="692"/>
      <c r="H34" s="692"/>
      <c r="I34" s="692"/>
      <c r="J34" s="692"/>
      <c r="K34" s="692"/>
      <c r="L34" s="692"/>
      <c r="M34" s="693"/>
    </row>
    <row r="35" spans="1:13" s="694" customFormat="1" ht="21.75" customHeight="1" x14ac:dyDescent="0.4">
      <c r="A35" s="691"/>
      <c r="B35" s="1206"/>
      <c r="C35" s="1206"/>
      <c r="D35" s="697"/>
      <c r="E35" s="1206"/>
      <c r="F35" s="1206"/>
      <c r="G35" s="692"/>
      <c r="H35" s="692"/>
      <c r="I35" s="692"/>
      <c r="J35" s="692"/>
      <c r="K35" s="692"/>
      <c r="L35" s="692"/>
      <c r="M35" s="693"/>
    </row>
    <row r="36" spans="1:13" s="694" customFormat="1" ht="21.75" customHeight="1" x14ac:dyDescent="0.4">
      <c r="A36" s="691"/>
      <c r="B36" s="691"/>
      <c r="C36" s="691"/>
      <c r="D36" s="697"/>
      <c r="E36" s="692"/>
      <c r="F36" s="692"/>
      <c r="G36" s="692"/>
      <c r="H36" s="692"/>
      <c r="I36" s="692"/>
      <c r="J36" s="692"/>
      <c r="K36" s="692"/>
      <c r="L36" s="692"/>
      <c r="M36" s="693"/>
    </row>
  </sheetData>
  <mergeCells count="25">
    <mergeCell ref="B30:C30"/>
    <mergeCell ref="E34:F34"/>
    <mergeCell ref="E35:F35"/>
    <mergeCell ref="B35:C35"/>
    <mergeCell ref="B21:D21"/>
    <mergeCell ref="B22:D22"/>
    <mergeCell ref="B23:D23"/>
    <mergeCell ref="B28:C28"/>
    <mergeCell ref="B29:C29"/>
    <mergeCell ref="F11:F12"/>
    <mergeCell ref="B18:D18"/>
    <mergeCell ref="B34:C34"/>
    <mergeCell ref="A11:A12"/>
    <mergeCell ref="B11:D12"/>
    <mergeCell ref="B13:D13"/>
    <mergeCell ref="B14:D14"/>
    <mergeCell ref="B15:D15"/>
    <mergeCell ref="B16:D16"/>
    <mergeCell ref="B17:D17"/>
    <mergeCell ref="B24:D24"/>
    <mergeCell ref="B33:C33"/>
    <mergeCell ref="E25:F25"/>
    <mergeCell ref="B25:D25"/>
    <mergeCell ref="B19:D19"/>
    <mergeCell ref="B20:D20"/>
  </mergeCells>
  <phoneticPr fontId="30" type="noConversion"/>
  <pageMargins left="0.59055118110236227" right="0.39370078740157483" top="0.78740157480314965" bottom="0.39370078740157483" header="0" footer="0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S50"/>
  <sheetViews>
    <sheetView view="pageBreakPreview" zoomScaleNormal="100" zoomScaleSheetLayoutView="100" workbookViewId="0">
      <selection activeCell="K11" sqref="K11"/>
    </sheetView>
  </sheetViews>
  <sheetFormatPr defaultRowHeight="23.25" x14ac:dyDescent="0.5"/>
  <cols>
    <col min="1" max="1" width="2.5703125" style="337" customWidth="1"/>
    <col min="2" max="2" width="4" style="337" customWidth="1"/>
    <col min="3" max="3" width="7.7109375" style="337" customWidth="1"/>
    <col min="4" max="4" width="3.7109375" style="337" customWidth="1"/>
    <col min="5" max="5" width="16.7109375" style="337" customWidth="1"/>
    <col min="6" max="6" width="15.140625" style="337" customWidth="1"/>
    <col min="7" max="7" width="1.85546875" style="337" customWidth="1"/>
    <col min="8" max="8" width="8.85546875" style="337" customWidth="1"/>
    <col min="9" max="9" width="2.7109375" style="337" customWidth="1"/>
    <col min="10" max="10" width="17.28515625" style="337" customWidth="1"/>
    <col min="11" max="11" width="9.5703125" style="337" customWidth="1"/>
    <col min="12" max="12" width="12.7109375" style="337" customWidth="1"/>
    <col min="13" max="13" width="8" style="337" customWidth="1"/>
    <col min="14" max="14" width="2.5703125" style="337" customWidth="1"/>
    <col min="15" max="15" width="17.85546875" style="337" customWidth="1"/>
    <col min="16" max="17" width="10.5703125" style="337" bestFit="1" customWidth="1"/>
    <col min="18" max="16384" width="9.140625" style="337"/>
  </cols>
  <sheetData>
    <row r="1" spans="1:18" ht="23.25" customHeight="1" x14ac:dyDescent="0.5">
      <c r="A1" s="652"/>
      <c r="B1" s="652"/>
      <c r="C1" s="652"/>
      <c r="D1" s="652"/>
      <c r="E1" s="652"/>
      <c r="F1" s="652"/>
      <c r="G1" s="652"/>
      <c r="H1" s="653"/>
      <c r="I1" s="652"/>
      <c r="J1" s="652"/>
      <c r="K1" s="652"/>
      <c r="L1" s="1258" t="s">
        <v>318</v>
      </c>
      <c r="M1" s="1258"/>
      <c r="N1" s="638"/>
      <c r="O1" s="638"/>
      <c r="P1" s="638"/>
      <c r="Q1" s="638"/>
      <c r="R1" s="638"/>
    </row>
    <row r="2" spans="1:18" ht="6" customHeight="1" x14ac:dyDescent="0.5">
      <c r="A2" s="652"/>
      <c r="B2" s="652"/>
      <c r="C2" s="652"/>
      <c r="D2" s="652"/>
      <c r="E2" s="652"/>
      <c r="F2" s="652"/>
      <c r="G2" s="652"/>
      <c r="H2" s="652"/>
      <c r="I2" s="652"/>
      <c r="J2" s="652"/>
      <c r="K2" s="652"/>
      <c r="L2" s="652"/>
      <c r="M2" s="652"/>
      <c r="N2" s="638"/>
      <c r="O2" s="638"/>
      <c r="P2" s="638"/>
      <c r="Q2" s="638"/>
      <c r="R2" s="638"/>
    </row>
    <row r="3" spans="1:18" s="638" customFormat="1" ht="23.25" customHeight="1" x14ac:dyDescent="0.5">
      <c r="A3" s="641" t="s">
        <v>181</v>
      </c>
      <c r="B3" s="640"/>
      <c r="C3" s="640"/>
      <c r="D3" s="640"/>
      <c r="E3" s="640"/>
      <c r="F3" s="640"/>
      <c r="G3" s="640"/>
      <c r="H3" s="640"/>
      <c r="I3" s="640"/>
      <c r="J3" s="640"/>
      <c r="K3" s="640"/>
      <c r="L3" s="640"/>
      <c r="M3" s="639"/>
    </row>
    <row r="4" spans="1:18" s="338" customFormat="1" ht="6" customHeight="1" x14ac:dyDescent="0.6">
      <c r="A4" s="654"/>
      <c r="B4" s="655"/>
      <c r="C4" s="655"/>
      <c r="D4" s="655"/>
      <c r="E4" s="655"/>
      <c r="F4" s="655"/>
      <c r="G4" s="655"/>
      <c r="H4" s="655"/>
      <c r="I4" s="655"/>
      <c r="J4" s="655"/>
      <c r="K4" s="655"/>
      <c r="L4" s="655"/>
      <c r="M4" s="652"/>
      <c r="N4" s="638"/>
      <c r="O4" s="638"/>
      <c r="P4" s="638"/>
      <c r="Q4" s="638"/>
      <c r="R4" s="638"/>
    </row>
    <row r="5" spans="1:18" x14ac:dyDescent="0.5">
      <c r="A5" s="658"/>
      <c r="B5" s="1249" t="s">
        <v>315</v>
      </c>
      <c r="C5" s="1249"/>
      <c r="D5" s="721"/>
      <c r="E5" s="658" t="str">
        <f>ปร.6!B3</f>
        <v>องค์การบริหารส่วนตำบลสำพะเนียง  อำเภอโนนแดง จังหวัดนครราชสีมา</v>
      </c>
      <c r="F5" s="722"/>
      <c r="G5" s="722"/>
      <c r="H5" s="658"/>
      <c r="I5" s="656"/>
      <c r="J5" s="656"/>
      <c r="K5" s="721"/>
      <c r="L5" s="684"/>
      <c r="M5" s="656"/>
      <c r="N5" s="638"/>
      <c r="O5" s="638"/>
      <c r="P5" s="638"/>
      <c r="Q5" s="638"/>
      <c r="R5" s="638"/>
    </row>
    <row r="6" spans="1:18" x14ac:dyDescent="0.5">
      <c r="A6" s="656"/>
      <c r="B6" s="1223" t="s">
        <v>182</v>
      </c>
      <c r="C6" s="1223"/>
      <c r="D6" s="682"/>
      <c r="E6" s="658" t="str">
        <f>ปร.6!B4</f>
        <v xml:space="preserve">ระบบประปาหมู่บ้านแบบผิวดินขนาดกลาง </v>
      </c>
      <c r="F6" s="657"/>
      <c r="G6" s="656"/>
      <c r="H6" s="656"/>
      <c r="I6" s="656"/>
      <c r="J6" s="656"/>
      <c r="K6" s="656"/>
      <c r="L6" s="656"/>
      <c r="M6" s="652"/>
      <c r="N6" s="723" t="s">
        <v>183</v>
      </c>
      <c r="O6" s="638"/>
      <c r="P6" s="638"/>
      <c r="Q6" s="638"/>
      <c r="R6" s="638"/>
    </row>
    <row r="7" spans="1:18" x14ac:dyDescent="0.5">
      <c r="A7" s="656"/>
      <c r="B7" s="1223" t="s">
        <v>14</v>
      </c>
      <c r="C7" s="1223"/>
      <c r="D7" s="682"/>
      <c r="E7" s="658" t="str">
        <f>ปร.6!B5</f>
        <v>องค์การบริหารส่วนตำบลสำพะเนียง  อำเภอโนนแดง จังหวัดนครราชสีมา</v>
      </c>
      <c r="F7" s="656"/>
      <c r="G7" s="656"/>
      <c r="H7" s="656"/>
      <c r="I7" s="656"/>
      <c r="J7" s="656"/>
      <c r="K7" s="656"/>
      <c r="L7" s="656"/>
      <c r="M7" s="676"/>
      <c r="N7" s="638"/>
      <c r="O7" s="638"/>
      <c r="P7" s="638"/>
      <c r="Q7" s="638"/>
      <c r="R7" s="638"/>
    </row>
    <row r="8" spans="1:18" x14ac:dyDescent="0.5">
      <c r="A8" s="656"/>
      <c r="B8" s="1223" t="s">
        <v>119</v>
      </c>
      <c r="C8" s="1223"/>
      <c r="D8" s="682"/>
      <c r="E8" s="658" t="str">
        <f>ปร.6!B6</f>
        <v>บ้านหัวตลาด หมู่ที่ 4 ตำบลสำพะเนียง อำเภอโนนแดง จังหวัดนครราชสีมา</v>
      </c>
      <c r="F8" s="656"/>
      <c r="G8" s="656"/>
      <c r="H8" s="656"/>
      <c r="I8" s="656"/>
      <c r="J8" s="656"/>
      <c r="K8" s="656"/>
      <c r="L8" s="656"/>
      <c r="M8" s="676"/>
      <c r="N8" s="638"/>
      <c r="O8" s="638"/>
      <c r="P8" s="638"/>
      <c r="Q8" s="638"/>
      <c r="R8" s="638"/>
    </row>
    <row r="9" spans="1:18" x14ac:dyDescent="0.5">
      <c r="A9" s="656"/>
      <c r="B9" s="1223"/>
      <c r="C9" s="1223"/>
      <c r="D9" s="1223"/>
      <c r="E9" s="1223"/>
      <c r="F9" s="656"/>
      <c r="G9" s="656"/>
      <c r="H9" s="656"/>
      <c r="I9" s="656"/>
      <c r="J9" s="656"/>
      <c r="K9" s="656"/>
      <c r="L9" s="656"/>
      <c r="M9" s="676"/>
      <c r="N9" s="638"/>
      <c r="O9" s="638"/>
      <c r="P9" s="638"/>
      <c r="Q9" s="638"/>
      <c r="R9" s="638"/>
    </row>
    <row r="10" spans="1:18" x14ac:dyDescent="0.5">
      <c r="A10" s="656"/>
      <c r="B10" s="1223"/>
      <c r="C10" s="1223"/>
      <c r="D10" s="683"/>
      <c r="E10" s="722"/>
      <c r="F10" s="656"/>
      <c r="G10" s="656"/>
      <c r="H10" s="656"/>
      <c r="I10" s="656"/>
      <c r="J10" s="656"/>
      <c r="K10" s="656"/>
      <c r="L10" s="656"/>
      <c r="M10" s="676"/>
      <c r="N10" s="638"/>
      <c r="O10" s="638"/>
      <c r="P10" s="638"/>
      <c r="Q10" s="638"/>
      <c r="R10" s="638"/>
    </row>
    <row r="11" spans="1:18" x14ac:dyDescent="0.5">
      <c r="A11" s="656"/>
      <c r="B11" s="1223"/>
      <c r="C11" s="1223"/>
      <c r="D11" s="1223"/>
      <c r="E11" s="1223"/>
      <c r="F11" s="656"/>
      <c r="G11" s="656"/>
      <c r="H11" s="656"/>
      <c r="I11" s="658"/>
      <c r="J11" s="659"/>
      <c r="K11" s="656"/>
      <c r="L11" s="656"/>
      <c r="M11" s="676"/>
      <c r="N11" s="638"/>
      <c r="O11" s="638"/>
      <c r="P11" s="638"/>
      <c r="Q11" s="638"/>
      <c r="R11" s="638"/>
    </row>
    <row r="12" spans="1:18" ht="23.25" customHeight="1" x14ac:dyDescent="0.5">
      <c r="A12" s="656"/>
      <c r="B12" s="1141"/>
      <c r="C12" s="1141"/>
      <c r="D12" s="1141"/>
      <c r="E12" s="1141"/>
      <c r="F12" s="656"/>
      <c r="G12" s="656"/>
      <c r="H12" s="656"/>
      <c r="I12" s="658"/>
      <c r="J12" s="676"/>
      <c r="K12" s="676"/>
      <c r="L12" s="660"/>
      <c r="M12" s="676"/>
      <c r="N12" s="638"/>
      <c r="O12" s="638"/>
      <c r="P12" s="638"/>
      <c r="Q12" s="638"/>
      <c r="R12" s="638"/>
    </row>
    <row r="13" spans="1:18" ht="6" customHeight="1" x14ac:dyDescent="0.5">
      <c r="A13" s="661"/>
      <c r="B13" s="661"/>
      <c r="C13" s="661"/>
      <c r="D13" s="661"/>
      <c r="E13" s="661"/>
      <c r="F13" s="661"/>
      <c r="G13" s="661"/>
      <c r="H13" s="661"/>
      <c r="I13" s="661"/>
      <c r="J13" s="661"/>
      <c r="K13" s="661"/>
      <c r="L13" s="661"/>
      <c r="M13" s="652"/>
      <c r="N13" s="638"/>
      <c r="O13" s="638"/>
      <c r="P13" s="638"/>
      <c r="Q13" s="638"/>
      <c r="R13" s="638"/>
    </row>
    <row r="14" spans="1:18" ht="15" customHeight="1" x14ac:dyDescent="0.5">
      <c r="A14" s="1228" t="s">
        <v>3</v>
      </c>
      <c r="B14" s="1229"/>
      <c r="C14" s="1234" t="s">
        <v>21</v>
      </c>
      <c r="D14" s="1235"/>
      <c r="E14" s="1235"/>
      <c r="F14" s="1235"/>
      <c r="G14" s="1235"/>
      <c r="H14" s="1235"/>
      <c r="I14" s="1236"/>
      <c r="J14" s="736"/>
      <c r="K14" s="744"/>
      <c r="L14" s="745"/>
      <c r="M14" s="1250" t="s">
        <v>10</v>
      </c>
      <c r="N14" s="638"/>
      <c r="O14" s="638"/>
      <c r="P14" s="638"/>
      <c r="Q14" s="638"/>
      <c r="R14" s="638"/>
    </row>
    <row r="15" spans="1:18" ht="22.5" customHeight="1" x14ac:dyDescent="0.5">
      <c r="A15" s="1230"/>
      <c r="B15" s="1231"/>
      <c r="C15" s="1237"/>
      <c r="D15" s="1238"/>
      <c r="E15" s="1238"/>
      <c r="F15" s="1238"/>
      <c r="G15" s="1238"/>
      <c r="H15" s="1238"/>
      <c r="I15" s="1239"/>
      <c r="J15" s="746" t="s">
        <v>310</v>
      </c>
      <c r="K15" s="747" t="s">
        <v>312</v>
      </c>
      <c r="L15" s="748" t="s">
        <v>313</v>
      </c>
      <c r="M15" s="1251"/>
      <c r="N15" s="638"/>
      <c r="O15" s="638"/>
      <c r="P15" s="638"/>
      <c r="Q15" s="638"/>
      <c r="R15" s="638"/>
    </row>
    <row r="16" spans="1:18" ht="21.75" customHeight="1" x14ac:dyDescent="0.5">
      <c r="A16" s="1232"/>
      <c r="B16" s="1233"/>
      <c r="C16" s="1240"/>
      <c r="D16" s="1241"/>
      <c r="E16" s="1241"/>
      <c r="F16" s="1241"/>
      <c r="G16" s="1241"/>
      <c r="H16" s="1241"/>
      <c r="I16" s="1242"/>
      <c r="J16" s="739" t="s">
        <v>311</v>
      </c>
      <c r="K16" s="740"/>
      <c r="L16" s="741" t="s">
        <v>314</v>
      </c>
      <c r="M16" s="1252"/>
      <c r="N16" s="638"/>
      <c r="O16" s="638"/>
      <c r="P16" s="638"/>
      <c r="Q16" s="638"/>
      <c r="R16" s="638"/>
    </row>
    <row r="17" spans="1:18" x14ac:dyDescent="0.5">
      <c r="A17" s="1256">
        <v>1</v>
      </c>
      <c r="B17" s="1257"/>
      <c r="C17" s="1246" t="s">
        <v>25</v>
      </c>
      <c r="D17" s="1247"/>
      <c r="E17" s="1247"/>
      <c r="F17" s="1247"/>
      <c r="G17" s="1247"/>
      <c r="H17" s="1247"/>
      <c r="I17" s="1248"/>
      <c r="J17" s="724"/>
      <c r="K17" s="680"/>
      <c r="L17" s="662"/>
      <c r="M17" s="663"/>
      <c r="N17" s="638"/>
      <c r="O17" s="1161"/>
      <c r="P17" s="638"/>
      <c r="Q17" s="638"/>
      <c r="R17" s="638"/>
    </row>
    <row r="18" spans="1:18" x14ac:dyDescent="0.5">
      <c r="A18" s="1224"/>
      <c r="B18" s="1225"/>
      <c r="C18" s="1243" t="s">
        <v>246</v>
      </c>
      <c r="D18" s="1244"/>
      <c r="E18" s="1244"/>
      <c r="F18" s="1244"/>
      <c r="G18" s="1244"/>
      <c r="H18" s="1244"/>
      <c r="I18" s="1245"/>
      <c r="J18" s="1168">
        <f>โรงสูบน้ำ!K65</f>
        <v>103472.20199999999</v>
      </c>
      <c r="K18" s="1164">
        <v>1.3046</v>
      </c>
      <c r="L18" s="1170">
        <f>J18*K18</f>
        <v>134989.8347292</v>
      </c>
      <c r="M18" s="666"/>
      <c r="N18" s="638"/>
      <c r="O18" s="642"/>
      <c r="P18" s="638"/>
      <c r="Q18" s="638"/>
      <c r="R18" s="638"/>
    </row>
    <row r="19" spans="1:18" x14ac:dyDescent="0.5">
      <c r="A19" s="1224"/>
      <c r="B19" s="1225"/>
      <c r="C19" s="1243" t="s">
        <v>299</v>
      </c>
      <c r="D19" s="1244"/>
      <c r="E19" s="1244"/>
      <c r="F19" s="1244"/>
      <c r="G19" s="1244"/>
      <c r="H19" s="1244"/>
      <c r="I19" s="1245"/>
      <c r="J19" s="1168">
        <v>16525</v>
      </c>
      <c r="K19" s="1164">
        <v>1.3046</v>
      </c>
      <c r="L19" s="1170">
        <f t="shared" ref="L19:L33" si="0">J19*K19</f>
        <v>21558.514999999999</v>
      </c>
      <c r="M19" s="667" t="s">
        <v>192</v>
      </c>
      <c r="N19" s="638"/>
      <c r="O19" s="642"/>
      <c r="P19" s="638"/>
      <c r="Q19" s="638"/>
      <c r="R19" s="638"/>
    </row>
    <row r="20" spans="1:18" x14ac:dyDescent="0.5">
      <c r="A20" s="1224"/>
      <c r="B20" s="1225"/>
      <c r="C20" s="1259" t="s">
        <v>300</v>
      </c>
      <c r="D20" s="1260"/>
      <c r="E20" s="1260"/>
      <c r="F20" s="1260"/>
      <c r="G20" s="1260"/>
      <c r="H20" s="1260"/>
      <c r="I20" s="1261"/>
      <c r="J20" s="1168">
        <f>ป้ายปารประปา!J16</f>
        <v>4050</v>
      </c>
      <c r="K20" s="1164">
        <v>1.3046</v>
      </c>
      <c r="L20" s="1170">
        <f t="shared" si="0"/>
        <v>5283.63</v>
      </c>
      <c r="M20" s="667" t="s">
        <v>192</v>
      </c>
      <c r="N20" s="638"/>
      <c r="O20" s="642"/>
      <c r="P20" s="638"/>
      <c r="Q20" s="638"/>
      <c r="R20" s="638"/>
    </row>
    <row r="21" spans="1:18" x14ac:dyDescent="0.5">
      <c r="A21" s="1224"/>
      <c r="B21" s="1225"/>
      <c r="C21" s="1259" t="s">
        <v>247</v>
      </c>
      <c r="D21" s="1260"/>
      <c r="E21" s="1260"/>
      <c r="F21" s="1260"/>
      <c r="G21" s="1260"/>
      <c r="H21" s="1260"/>
      <c r="I21" s="1261"/>
      <c r="J21" s="1169">
        <f>ป้ายบอกระดับน้ำ!J20</f>
        <v>6570</v>
      </c>
      <c r="K21" s="1164">
        <v>1.3046</v>
      </c>
      <c r="L21" s="1170">
        <f t="shared" si="0"/>
        <v>8571.2219999999998</v>
      </c>
      <c r="M21" s="667" t="s">
        <v>192</v>
      </c>
      <c r="N21" s="638"/>
      <c r="O21" s="642"/>
      <c r="P21" s="638"/>
      <c r="Q21" s="638"/>
      <c r="R21" s="638"/>
    </row>
    <row r="22" spans="1:18" x14ac:dyDescent="0.5">
      <c r="A22" s="1224"/>
      <c r="B22" s="1225"/>
      <c r="C22" s="1259" t="s">
        <v>301</v>
      </c>
      <c r="D22" s="1260"/>
      <c r="E22" s="1260"/>
      <c r="F22" s="1260"/>
      <c r="G22" s="1260"/>
      <c r="H22" s="1260"/>
      <c r="I22" s="1261"/>
      <c r="J22" s="1169">
        <f>'รั้ว - ประตูรั้ว'!J55</f>
        <v>38010</v>
      </c>
      <c r="K22" s="1164">
        <v>1.3046</v>
      </c>
      <c r="L22" s="1170">
        <f t="shared" si="0"/>
        <v>49587.845999999998</v>
      </c>
      <c r="M22" s="667" t="s">
        <v>192</v>
      </c>
      <c r="N22" s="638"/>
      <c r="O22" s="642"/>
      <c r="P22" s="638"/>
      <c r="Q22" s="638"/>
      <c r="R22" s="638"/>
    </row>
    <row r="23" spans="1:18" x14ac:dyDescent="0.5">
      <c r="A23" s="1224"/>
      <c r="B23" s="1225"/>
      <c r="C23" s="1243" t="s">
        <v>257</v>
      </c>
      <c r="D23" s="1244"/>
      <c r="E23" s="1244"/>
      <c r="F23" s="1244"/>
      <c r="G23" s="1244"/>
      <c r="H23" s="1244"/>
      <c r="I23" s="1245"/>
      <c r="J23" s="1169">
        <f>ประสานท่อ!J39</f>
        <v>75170</v>
      </c>
      <c r="K23" s="1164">
        <v>1.3046</v>
      </c>
      <c r="L23" s="1170">
        <f t="shared" si="0"/>
        <v>98066.781999999992</v>
      </c>
      <c r="M23" s="667" t="s">
        <v>192</v>
      </c>
      <c r="N23" s="638"/>
      <c r="O23" s="642"/>
      <c r="P23" s="638"/>
      <c r="Q23" s="638"/>
      <c r="R23" s="638"/>
    </row>
    <row r="24" spans="1:18" x14ac:dyDescent="0.5">
      <c r="A24" s="1224"/>
      <c r="B24" s="1225"/>
      <c r="C24" s="1243" t="s">
        <v>258</v>
      </c>
      <c r="D24" s="1244"/>
      <c r="E24" s="1244"/>
      <c r="F24" s="1244"/>
      <c r="G24" s="1244"/>
      <c r="H24" s="1244"/>
      <c r="I24" s="1245"/>
      <c r="J24" s="1169">
        <f>ประสานท่อภายในโรงสูบน้ำ!L41</f>
        <v>15350</v>
      </c>
      <c r="K24" s="1164">
        <v>1.3046</v>
      </c>
      <c r="L24" s="1170">
        <f t="shared" si="0"/>
        <v>20025.61</v>
      </c>
      <c r="M24" s="667" t="s">
        <v>192</v>
      </c>
      <c r="N24" s="638"/>
      <c r="O24" s="642"/>
      <c r="P24" s="638"/>
      <c r="Q24" s="638"/>
      <c r="R24" s="638"/>
    </row>
    <row r="25" spans="1:18" x14ac:dyDescent="0.5">
      <c r="A25" s="1224"/>
      <c r="B25" s="1225"/>
      <c r="C25" s="1243" t="s">
        <v>259</v>
      </c>
      <c r="D25" s="1244"/>
      <c r="E25" s="1244"/>
      <c r="F25" s="1244"/>
      <c r="G25" s="1244"/>
      <c r="H25" s="1244"/>
      <c r="I25" s="1245"/>
      <c r="J25" s="1169">
        <f>J24</f>
        <v>15350</v>
      </c>
      <c r="K25" s="1164">
        <v>1.3046</v>
      </c>
      <c r="L25" s="1170">
        <f t="shared" si="0"/>
        <v>20025.61</v>
      </c>
      <c r="M25" s="667" t="s">
        <v>192</v>
      </c>
      <c r="N25" s="638"/>
      <c r="O25" s="642"/>
      <c r="P25" s="638"/>
      <c r="Q25" s="638"/>
      <c r="R25" s="638"/>
    </row>
    <row r="26" spans="1:18" x14ac:dyDescent="0.5">
      <c r="A26" s="1224"/>
      <c r="B26" s="1225"/>
      <c r="C26" s="1264" t="s">
        <v>302</v>
      </c>
      <c r="D26" s="1265"/>
      <c r="E26" s="1265"/>
      <c r="F26" s="1265"/>
      <c r="G26" s="1265"/>
      <c r="H26" s="1265"/>
      <c r="I26" s="1266"/>
      <c r="J26" s="1169">
        <f>ทดสอบดิน!J13</f>
        <v>13500</v>
      </c>
      <c r="K26" s="1164">
        <v>1.3046</v>
      </c>
      <c r="L26" s="1170">
        <f t="shared" si="0"/>
        <v>17612.099999999999</v>
      </c>
      <c r="M26" s="667"/>
      <c r="N26" s="638"/>
      <c r="O26" s="642"/>
      <c r="P26" s="638"/>
      <c r="Q26" s="638"/>
      <c r="R26" s="638"/>
    </row>
    <row r="27" spans="1:18" x14ac:dyDescent="0.5">
      <c r="A27" s="1224"/>
      <c r="B27" s="1225"/>
      <c r="C27" s="1243" t="s">
        <v>303</v>
      </c>
      <c r="D27" s="1244"/>
      <c r="E27" s="1244"/>
      <c r="F27" s="1244"/>
      <c r="G27" s="1244"/>
      <c r="H27" s="1244"/>
      <c r="I27" s="1245"/>
      <c r="J27" s="1169">
        <f>'ระบบไฟฟ้าภายนอก-ภายใน'!J31</f>
        <v>15450</v>
      </c>
      <c r="K27" s="1164">
        <v>1.3046</v>
      </c>
      <c r="L27" s="1170">
        <f t="shared" si="0"/>
        <v>20156.07</v>
      </c>
      <c r="M27" s="667"/>
      <c r="N27" s="638"/>
      <c r="O27" s="642"/>
      <c r="P27" s="638"/>
      <c r="Q27" s="638"/>
      <c r="R27" s="638"/>
    </row>
    <row r="28" spans="1:18" x14ac:dyDescent="0.5">
      <c r="A28" s="1224"/>
      <c r="B28" s="1225"/>
      <c r="C28" s="1243" t="s">
        <v>304</v>
      </c>
      <c r="D28" s="1244"/>
      <c r="E28" s="1244"/>
      <c r="F28" s="1244"/>
      <c r="G28" s="1244"/>
      <c r="H28" s="1244"/>
      <c r="I28" s="1245"/>
      <c r="J28" s="1169">
        <f>'สระพักตะกอน-'!J15</f>
        <v>8770</v>
      </c>
      <c r="K28" s="1164">
        <v>1.3046</v>
      </c>
      <c r="L28" s="1170">
        <f t="shared" si="0"/>
        <v>11441.342000000001</v>
      </c>
      <c r="M28" s="667" t="s">
        <v>192</v>
      </c>
      <c r="N28" s="638"/>
      <c r="O28" s="642"/>
      <c r="P28" s="638"/>
      <c r="Q28" s="638"/>
      <c r="R28" s="638"/>
    </row>
    <row r="29" spans="1:18" x14ac:dyDescent="0.5">
      <c r="A29" s="1224"/>
      <c r="B29" s="1225"/>
      <c r="C29" s="1243" t="s">
        <v>305</v>
      </c>
      <c r="D29" s="1244"/>
      <c r="E29" s="1244"/>
      <c r="F29" s="1244"/>
      <c r="G29" s="1244"/>
      <c r="H29" s="1244"/>
      <c r="I29" s="1245"/>
      <c r="J29" s="1169">
        <f>โรงกรอง!J129</f>
        <v>474440</v>
      </c>
      <c r="K29" s="1164">
        <v>1.3046</v>
      </c>
      <c r="L29" s="1170">
        <f t="shared" si="0"/>
        <v>618954.424</v>
      </c>
      <c r="M29" s="667"/>
      <c r="N29" s="638"/>
      <c r="O29" s="642"/>
      <c r="P29" s="638"/>
      <c r="Q29" s="638"/>
      <c r="R29" s="638"/>
    </row>
    <row r="30" spans="1:18" x14ac:dyDescent="0.5">
      <c r="A30" s="1224"/>
      <c r="B30" s="1225"/>
      <c r="C30" s="1243" t="s">
        <v>306</v>
      </c>
      <c r="D30" s="1244"/>
      <c r="E30" s="1244"/>
      <c r="F30" s="1244"/>
      <c r="G30" s="1244"/>
      <c r="H30" s="1244"/>
      <c r="I30" s="1245"/>
      <c r="J30" s="1169">
        <f>ถังน้ำใส!L57</f>
        <v>187490</v>
      </c>
      <c r="K30" s="1164">
        <v>1.3046</v>
      </c>
      <c r="L30" s="1170">
        <f t="shared" si="0"/>
        <v>244599.454</v>
      </c>
      <c r="M30" s="667"/>
      <c r="N30" s="638"/>
      <c r="O30" s="642"/>
      <c r="P30" s="638"/>
      <c r="Q30" s="638"/>
      <c r="R30" s="638"/>
    </row>
    <row r="31" spans="1:18" x14ac:dyDescent="0.5">
      <c r="A31" s="1224"/>
      <c r="B31" s="1225"/>
      <c r="C31" s="1243" t="s">
        <v>307</v>
      </c>
      <c r="D31" s="1244"/>
      <c r="E31" s="1244"/>
      <c r="F31" s="1244"/>
      <c r="G31" s="1244"/>
      <c r="H31" s="1244"/>
      <c r="I31" s="1245"/>
      <c r="J31" s="1169">
        <f>หอถังสูง!J65</f>
        <v>461300</v>
      </c>
      <c r="K31" s="1164">
        <v>1.3046</v>
      </c>
      <c r="L31" s="1170">
        <f t="shared" si="0"/>
        <v>601811.98</v>
      </c>
      <c r="M31" s="667"/>
      <c r="N31" s="638"/>
      <c r="O31" s="643"/>
      <c r="P31" s="645"/>
      <c r="Q31" s="644"/>
      <c r="R31" s="638"/>
    </row>
    <row r="32" spans="1:18" x14ac:dyDescent="0.5">
      <c r="A32" s="1224"/>
      <c r="B32" s="1225"/>
      <c r="C32" s="1243" t="s">
        <v>308</v>
      </c>
      <c r="D32" s="1244"/>
      <c r="E32" s="1244"/>
      <c r="F32" s="1244"/>
      <c r="G32" s="1244"/>
      <c r="H32" s="1244"/>
      <c r="I32" s="1245"/>
      <c r="J32" s="1169">
        <f>ระบบท่อส่งน้ำดิบ!J27</f>
        <v>82010</v>
      </c>
      <c r="K32" s="1164">
        <v>1.3046</v>
      </c>
      <c r="L32" s="1170">
        <f t="shared" si="0"/>
        <v>106990.246</v>
      </c>
      <c r="M32" s="669" t="s">
        <v>192</v>
      </c>
      <c r="N32" s="638"/>
      <c r="O32" s="642"/>
      <c r="P32" s="347"/>
      <c r="Q32" s="638"/>
      <c r="R32" s="638"/>
    </row>
    <row r="33" spans="1:18" x14ac:dyDescent="0.5">
      <c r="A33" s="1224"/>
      <c r="B33" s="1225"/>
      <c r="C33" s="1243" t="s">
        <v>309</v>
      </c>
      <c r="D33" s="1244"/>
      <c r="E33" s="1244"/>
      <c r="F33" s="1244"/>
      <c r="G33" s="1244"/>
      <c r="H33" s="1244"/>
      <c r="I33" s="1245"/>
      <c r="J33" s="1169">
        <f>ระบบจ่ายน้ำประปา!J27</f>
        <v>282500</v>
      </c>
      <c r="K33" s="1164">
        <v>1.3046</v>
      </c>
      <c r="L33" s="1170">
        <f t="shared" si="0"/>
        <v>368549.5</v>
      </c>
      <c r="M33" s="667"/>
      <c r="N33" s="638"/>
      <c r="O33" s="643"/>
      <c r="P33" s="346"/>
      <c r="Q33" s="644"/>
      <c r="R33" s="638"/>
    </row>
    <row r="34" spans="1:18" x14ac:dyDescent="0.5">
      <c r="A34" s="1274"/>
      <c r="B34" s="1275"/>
      <c r="C34" s="1270" t="s">
        <v>29</v>
      </c>
      <c r="D34" s="1271"/>
      <c r="E34" s="1271"/>
      <c r="F34" s="1271"/>
      <c r="G34" s="1271"/>
      <c r="H34" s="1271"/>
      <c r="I34" s="1272"/>
      <c r="J34" s="700"/>
      <c r="K34" s="681"/>
      <c r="L34" s="1170"/>
      <c r="M34" s="666"/>
      <c r="N34" s="638"/>
      <c r="O34" s="642"/>
      <c r="P34" s="638"/>
      <c r="Q34" s="638"/>
      <c r="R34" s="638"/>
    </row>
    <row r="35" spans="1:18" x14ac:dyDescent="0.5">
      <c r="A35" s="1224"/>
      <c r="B35" s="1225"/>
      <c r="C35" s="1243" t="s">
        <v>316</v>
      </c>
      <c r="D35" s="1244"/>
      <c r="E35" s="1244"/>
      <c r="F35" s="1244"/>
      <c r="G35" s="1244"/>
      <c r="H35" s="1244"/>
      <c r="I35" s="1245"/>
      <c r="J35" s="664"/>
      <c r="K35" s="681"/>
      <c r="L35" s="1170"/>
      <c r="M35" s="667"/>
      <c r="N35" s="638"/>
      <c r="O35" s="642"/>
      <c r="P35" s="638"/>
      <c r="Q35" s="638"/>
      <c r="R35" s="638"/>
    </row>
    <row r="36" spans="1:18" x14ac:dyDescent="0.5">
      <c r="A36" s="1224"/>
      <c r="B36" s="1225"/>
      <c r="C36" s="1243" t="s">
        <v>317</v>
      </c>
      <c r="D36" s="1244"/>
      <c r="E36" s="1244"/>
      <c r="F36" s="1244"/>
      <c r="G36" s="1244"/>
      <c r="H36" s="1244"/>
      <c r="I36" s="1245"/>
      <c r="J36" s="664"/>
      <c r="K36" s="681"/>
      <c r="L36" s="1170"/>
      <c r="M36" s="667"/>
      <c r="N36" s="638"/>
      <c r="O36" s="642"/>
      <c r="P36" s="638"/>
      <c r="Q36" s="638"/>
      <c r="R36" s="638"/>
    </row>
    <row r="37" spans="1:18" x14ac:dyDescent="0.5">
      <c r="A37" s="1224"/>
      <c r="B37" s="1225"/>
      <c r="C37" s="1243" t="s">
        <v>520</v>
      </c>
      <c r="D37" s="1244"/>
      <c r="E37" s="1244"/>
      <c r="F37" s="1244"/>
      <c r="G37" s="1244"/>
      <c r="H37" s="1244"/>
      <c r="I37" s="1245"/>
      <c r="J37" s="664"/>
      <c r="K37" s="681"/>
      <c r="L37" s="1170"/>
      <c r="M37" s="667"/>
      <c r="N37" s="638"/>
      <c r="O37" s="643"/>
      <c r="P37" s="645"/>
      <c r="Q37" s="644"/>
      <c r="R37" s="638"/>
    </row>
    <row r="38" spans="1:18" x14ac:dyDescent="0.5">
      <c r="A38" s="1226"/>
      <c r="B38" s="1227"/>
      <c r="C38" s="1267" t="s">
        <v>193</v>
      </c>
      <c r="D38" s="1268"/>
      <c r="E38" s="1268"/>
      <c r="F38" s="1268"/>
      <c r="G38" s="1268"/>
      <c r="H38" s="1268"/>
      <c r="I38" s="1269"/>
      <c r="J38" s="1174">
        <f>SUM(J18:J37)</f>
        <v>1799957.202</v>
      </c>
      <c r="K38" s="1173">
        <v>1.3046</v>
      </c>
      <c r="L38" s="1175">
        <f>SUM(L18:L33)</f>
        <v>2348224.1657292</v>
      </c>
      <c r="M38" s="669"/>
      <c r="N38" s="638"/>
      <c r="O38" s="642"/>
      <c r="P38" s="638"/>
      <c r="Q38" s="638"/>
      <c r="R38" s="638"/>
    </row>
    <row r="39" spans="1:18" x14ac:dyDescent="0.5">
      <c r="A39" s="1253"/>
      <c r="B39" s="1253"/>
      <c r="C39" s="1276" t="s">
        <v>33</v>
      </c>
      <c r="D39" s="1276"/>
      <c r="E39" s="1276"/>
      <c r="F39" s="1276"/>
      <c r="G39" s="1276"/>
      <c r="H39" s="1276"/>
      <c r="I39" s="1276"/>
      <c r="J39" s="1172"/>
      <c r="K39" s="1165"/>
      <c r="L39" s="1171">
        <f>ROUNDDOWN(L38,-2)</f>
        <v>2348200</v>
      </c>
      <c r="M39" s="679"/>
      <c r="N39" s="339"/>
      <c r="O39" s="645"/>
      <c r="P39" s="638"/>
      <c r="Q39" s="645"/>
      <c r="R39" s="638"/>
    </row>
    <row r="40" spans="1:18" x14ac:dyDescent="0.5">
      <c r="A40" s="1254"/>
      <c r="B40" s="1255"/>
      <c r="C40" s="1262" t="s">
        <v>184</v>
      </c>
      <c r="D40" s="1263"/>
      <c r="E40" s="1263"/>
      <c r="F40" s="1166"/>
      <c r="G40" s="1222" t="str">
        <f>CONCATENATE("(เงิน",BAHTTEXT(L39),")")</f>
        <v>(เงินสองล้านสามแสนสี่หมื่นแปดพันสองร้อยบาทถ้วน)</v>
      </c>
      <c r="H40" s="1222"/>
      <c r="I40" s="1222"/>
      <c r="J40" s="1222"/>
      <c r="K40" s="1222"/>
      <c r="L40" s="1222"/>
      <c r="M40" s="1221"/>
      <c r="N40" s="638"/>
      <c r="O40" s="344"/>
      <c r="P40" s="638"/>
      <c r="Q40" s="345"/>
      <c r="R40" s="638"/>
    </row>
    <row r="41" spans="1:18" x14ac:dyDescent="0.5">
      <c r="A41" s="668"/>
      <c r="B41" s="668"/>
      <c r="C41" s="702"/>
      <c r="D41" s="702"/>
      <c r="E41" s="702"/>
      <c r="F41" s="702"/>
      <c r="G41" s="702"/>
      <c r="H41" s="702"/>
      <c r="I41" s="702"/>
      <c r="J41" s="703"/>
      <c r="K41" s="703"/>
      <c r="L41" s="703"/>
      <c r="M41" s="703"/>
      <c r="N41" s="638"/>
      <c r="O41" s="344"/>
      <c r="P41" s="638"/>
      <c r="Q41" s="345"/>
      <c r="R41" s="638"/>
    </row>
    <row r="42" spans="1:18" x14ac:dyDescent="0.5">
      <c r="A42" s="670" t="s">
        <v>298</v>
      </c>
      <c r="B42" s="668"/>
      <c r="C42" s="668"/>
      <c r="D42" s="668"/>
      <c r="E42" s="668"/>
      <c r="F42" s="668"/>
      <c r="G42" s="671"/>
      <c r="H42" s="672"/>
      <c r="I42" s="673"/>
      <c r="J42" s="652"/>
      <c r="K42" s="668"/>
      <c r="L42" s="674"/>
      <c r="M42" s="674"/>
      <c r="N42" s="638"/>
      <c r="O42" s="642"/>
      <c r="P42" s="638"/>
      <c r="Q42" s="638"/>
      <c r="R42" s="638"/>
    </row>
    <row r="43" spans="1:18" x14ac:dyDescent="0.5">
      <c r="A43" s="670"/>
      <c r="B43" s="668"/>
      <c r="C43" s="668"/>
      <c r="D43" s="675"/>
      <c r="E43" s="668"/>
      <c r="F43" s="668"/>
      <c r="G43" s="671"/>
      <c r="H43" s="672"/>
      <c r="I43" s="673"/>
      <c r="J43" s="652"/>
      <c r="K43" s="668"/>
      <c r="L43" s="674"/>
      <c r="M43" s="674"/>
      <c r="N43" s="638"/>
      <c r="O43" s="642"/>
      <c r="P43" s="638"/>
      <c r="Q43" s="638"/>
      <c r="R43" s="638"/>
    </row>
    <row r="44" spans="1:18" s="694" customFormat="1" ht="21.75" customHeight="1" x14ac:dyDescent="0.4">
      <c r="A44" s="690"/>
      <c r="B44" s="1206"/>
      <c r="C44" s="1206"/>
      <c r="D44" s="1206"/>
      <c r="E44" s="1206"/>
      <c r="F44" s="1206"/>
      <c r="G44" s="692"/>
      <c r="H44" s="698"/>
      <c r="I44" s="692"/>
      <c r="J44" s="1273"/>
      <c r="K44" s="1273"/>
      <c r="L44" s="1273"/>
      <c r="M44" s="1273"/>
      <c r="N44" s="1273"/>
      <c r="O44" s="1273"/>
      <c r="P44" s="1273"/>
      <c r="Q44" s="692"/>
      <c r="R44" s="693"/>
    </row>
    <row r="45" spans="1:18" s="694" customFormat="1" ht="21.75" customHeight="1" x14ac:dyDescent="0.4">
      <c r="A45" s="690"/>
      <c r="B45" s="691"/>
      <c r="C45" s="691"/>
      <c r="D45" s="691"/>
      <c r="E45" s="1206"/>
      <c r="F45" s="1206"/>
      <c r="G45" s="692"/>
      <c r="H45" s="699"/>
      <c r="I45" s="692"/>
      <c r="J45" s="1206"/>
      <c r="K45" s="1206"/>
      <c r="L45" s="1206"/>
      <c r="M45" s="692"/>
      <c r="N45" s="692"/>
      <c r="O45" s="692"/>
      <c r="P45" s="692"/>
      <c r="Q45" s="692"/>
      <c r="R45" s="693"/>
    </row>
    <row r="46" spans="1:18" s="694" customFormat="1" ht="21.75" customHeight="1" x14ac:dyDescent="0.4">
      <c r="A46" s="690"/>
      <c r="B46" s="691"/>
      <c r="C46" s="691"/>
      <c r="D46" s="691"/>
      <c r="E46" s="1206"/>
      <c r="F46" s="1206"/>
      <c r="G46" s="692"/>
      <c r="H46" s="699"/>
      <c r="I46" s="692"/>
      <c r="J46" s="1206"/>
      <c r="K46" s="1206"/>
      <c r="L46" s="1206"/>
      <c r="M46" s="692"/>
      <c r="N46" s="692"/>
      <c r="O46" s="692"/>
      <c r="P46" s="692"/>
      <c r="Q46" s="692"/>
      <c r="R46" s="693"/>
    </row>
    <row r="47" spans="1:18" s="694" customFormat="1" ht="21.75" customHeight="1" x14ac:dyDescent="0.4">
      <c r="A47" s="690"/>
      <c r="B47" s="691"/>
      <c r="C47" s="691"/>
      <c r="D47" s="691"/>
      <c r="E47" s="691"/>
      <c r="F47" s="691"/>
      <c r="G47" s="695"/>
      <c r="H47" s="699"/>
      <c r="I47" s="692"/>
      <c r="J47" s="692"/>
      <c r="K47" s="692"/>
      <c r="L47" s="692"/>
      <c r="M47" s="692"/>
      <c r="N47" s="692"/>
      <c r="O47" s="692"/>
      <c r="P47" s="692"/>
      <c r="Q47" s="692"/>
      <c r="R47" s="693"/>
    </row>
    <row r="48" spans="1:18" s="694" customFormat="1" ht="21.75" customHeight="1" x14ac:dyDescent="0.4">
      <c r="A48" s="690"/>
      <c r="B48" s="1206"/>
      <c r="C48" s="1206"/>
      <c r="D48" s="1206"/>
      <c r="E48" s="1206"/>
      <c r="F48" s="1206"/>
      <c r="G48" s="692"/>
      <c r="H48" s="698"/>
      <c r="I48" s="692"/>
      <c r="J48" s="692"/>
      <c r="K48" s="692"/>
      <c r="L48" s="692"/>
      <c r="M48" s="692"/>
      <c r="N48" s="692"/>
      <c r="O48" s="692"/>
      <c r="P48" s="692"/>
      <c r="Q48" s="692"/>
      <c r="R48" s="693"/>
    </row>
    <row r="49" spans="1:19" s="694" customFormat="1" ht="21.75" customHeight="1" x14ac:dyDescent="0.4">
      <c r="A49" s="690"/>
      <c r="B49" s="691"/>
      <c r="C49" s="691"/>
      <c r="D49" s="692"/>
      <c r="E49" s="1206"/>
      <c r="F49" s="1206"/>
      <c r="G49" s="692"/>
      <c r="H49" s="697"/>
      <c r="I49" s="692"/>
      <c r="J49" s="1206"/>
      <c r="K49" s="1206"/>
      <c r="L49" s="1206"/>
      <c r="M49" s="692"/>
      <c r="N49" s="692"/>
      <c r="O49" s="692"/>
      <c r="P49" s="692"/>
      <c r="Q49" s="692"/>
      <c r="R49" s="692"/>
      <c r="S49" s="693"/>
    </row>
    <row r="50" spans="1:19" s="694" customFormat="1" ht="21.75" customHeight="1" x14ac:dyDescent="0.4">
      <c r="A50" s="690"/>
      <c r="B50" s="691"/>
      <c r="C50" s="691"/>
      <c r="D50" s="692"/>
      <c r="E50" s="1206"/>
      <c r="F50" s="1206"/>
      <c r="G50" s="692"/>
      <c r="H50" s="697"/>
      <c r="I50" s="692"/>
      <c r="J50" s="1206"/>
      <c r="K50" s="1206"/>
      <c r="L50" s="1206"/>
      <c r="M50" s="692"/>
      <c r="N50" s="692"/>
      <c r="O50" s="692"/>
      <c r="P50" s="692"/>
      <c r="Q50" s="692"/>
      <c r="R50" s="692"/>
      <c r="S50" s="693"/>
    </row>
  </sheetData>
  <mergeCells count="73">
    <mergeCell ref="J44:P44"/>
    <mergeCell ref="C32:I32"/>
    <mergeCell ref="C33:I33"/>
    <mergeCell ref="B44:D44"/>
    <mergeCell ref="E44:F44"/>
    <mergeCell ref="C36:I36"/>
    <mergeCell ref="A32:B32"/>
    <mergeCell ref="A33:B33"/>
    <mergeCell ref="A34:B34"/>
    <mergeCell ref="A35:B35"/>
    <mergeCell ref="C39:I39"/>
    <mergeCell ref="J50:L50"/>
    <mergeCell ref="E45:F45"/>
    <mergeCell ref="E46:F46"/>
    <mergeCell ref="E49:F49"/>
    <mergeCell ref="E50:F50"/>
    <mergeCell ref="J45:L45"/>
    <mergeCell ref="J46:L46"/>
    <mergeCell ref="E48:F48"/>
    <mergeCell ref="J49:L49"/>
    <mergeCell ref="L1:M1"/>
    <mergeCell ref="B48:D48"/>
    <mergeCell ref="C20:I20"/>
    <mergeCell ref="C21:I21"/>
    <mergeCell ref="C22:I22"/>
    <mergeCell ref="C23:I23"/>
    <mergeCell ref="C24:I24"/>
    <mergeCell ref="G40:M40"/>
    <mergeCell ref="C40:E40"/>
    <mergeCell ref="C25:I25"/>
    <mergeCell ref="C26:I26"/>
    <mergeCell ref="C27:I27"/>
    <mergeCell ref="C28:I28"/>
    <mergeCell ref="C37:I37"/>
    <mergeCell ref="C38:I38"/>
    <mergeCell ref="C34:I34"/>
    <mergeCell ref="M14:M16"/>
    <mergeCell ref="A39:B39"/>
    <mergeCell ref="A40:B40"/>
    <mergeCell ref="A27:B27"/>
    <mergeCell ref="A28:B28"/>
    <mergeCell ref="A29:B29"/>
    <mergeCell ref="A30:B30"/>
    <mergeCell ref="A31:B31"/>
    <mergeCell ref="A22:B22"/>
    <mergeCell ref="A23:B23"/>
    <mergeCell ref="A24:B24"/>
    <mergeCell ref="A25:B25"/>
    <mergeCell ref="A26:B26"/>
    <mergeCell ref="A17:B17"/>
    <mergeCell ref="A18:B18"/>
    <mergeCell ref="C18:I18"/>
    <mergeCell ref="B5:C5"/>
    <mergeCell ref="B6:C6"/>
    <mergeCell ref="B7:C7"/>
    <mergeCell ref="B8:C8"/>
    <mergeCell ref="B10:C10"/>
    <mergeCell ref="B11:E11"/>
    <mergeCell ref="B9:E9"/>
    <mergeCell ref="A37:B37"/>
    <mergeCell ref="A38:B38"/>
    <mergeCell ref="A36:B36"/>
    <mergeCell ref="A14:B16"/>
    <mergeCell ref="C14:I16"/>
    <mergeCell ref="A19:B19"/>
    <mergeCell ref="A20:B20"/>
    <mergeCell ref="A21:B21"/>
    <mergeCell ref="C29:I29"/>
    <mergeCell ref="C30:I30"/>
    <mergeCell ref="C31:I31"/>
    <mergeCell ref="C35:I35"/>
    <mergeCell ref="C17:I17"/>
    <mergeCell ref="C19:I19"/>
  </mergeCells>
  <phoneticPr fontId="30" type="noConversion"/>
  <pageMargins left="1.1417322834645669" right="0.39370078740157483" top="0.39370078740157483" bottom="0.39370078740157483" header="0.31496062992125984" footer="0.31496062992125984"/>
  <pageSetup paperSize="9" scale="77" orientation="portrait" r:id="rId1"/>
  <headerFooter alignWithMargins="0"/>
  <colBreaks count="2" manualBreakCount="2">
    <brk id="13" max="1048575" man="1"/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opLeftCell="A19" workbookViewId="0">
      <selection activeCell="M7" sqref="M7"/>
    </sheetView>
  </sheetViews>
  <sheetFormatPr defaultRowHeight="23.25" x14ac:dyDescent="0.5"/>
  <cols>
    <col min="1" max="1" width="2.5703125" style="337" customWidth="1"/>
    <col min="2" max="2" width="4" style="337" customWidth="1"/>
    <col min="3" max="3" width="7.7109375" style="337" customWidth="1"/>
    <col min="4" max="4" width="3.7109375" style="337" customWidth="1"/>
    <col min="5" max="5" width="16.7109375" style="337" customWidth="1"/>
    <col min="6" max="6" width="8.42578125" style="337" customWidth="1"/>
    <col min="7" max="7" width="4.28515625" style="337" customWidth="1"/>
    <col min="8" max="8" width="2.5703125" style="337" customWidth="1"/>
    <col min="9" max="9" width="1.42578125" style="337" customWidth="1"/>
    <col min="10" max="10" width="14.7109375" style="337" bestFit="1" customWidth="1"/>
    <col min="11" max="11" width="9.5703125" style="337" customWidth="1"/>
    <col min="12" max="12" width="11.7109375" style="337" bestFit="1" customWidth="1"/>
    <col min="13" max="13" width="8" style="337" bestFit="1" customWidth="1"/>
    <col min="14" max="16384" width="9.140625" style="337"/>
  </cols>
  <sheetData>
    <row r="1" spans="1:14" x14ac:dyDescent="0.5">
      <c r="A1" s="652"/>
      <c r="B1" s="652"/>
      <c r="C1" s="652"/>
      <c r="D1" s="652"/>
      <c r="E1" s="652"/>
      <c r="F1" s="652"/>
      <c r="G1" s="652"/>
      <c r="H1" s="653"/>
      <c r="I1" s="652"/>
      <c r="J1" s="652"/>
      <c r="K1" s="652"/>
      <c r="L1" s="1258" t="s">
        <v>328</v>
      </c>
      <c r="M1" s="1258"/>
      <c r="N1" s="638"/>
    </row>
    <row r="2" spans="1:14" s="638" customFormat="1" x14ac:dyDescent="0.5">
      <c r="A2" s="1277" t="s">
        <v>331</v>
      </c>
      <c r="B2" s="1277"/>
      <c r="C2" s="1277"/>
      <c r="D2" s="1277"/>
      <c r="E2" s="1277"/>
      <c r="F2" s="1277"/>
      <c r="G2" s="1277"/>
      <c r="H2" s="1277"/>
      <c r="I2" s="1277"/>
      <c r="J2" s="1277"/>
      <c r="K2" s="1277"/>
      <c r="L2" s="1277"/>
      <c r="M2" s="1277"/>
    </row>
    <row r="3" spans="1:14" x14ac:dyDescent="0.5">
      <c r="A3" s="658"/>
      <c r="B3" s="1249" t="s">
        <v>315</v>
      </c>
      <c r="C3" s="1249"/>
      <c r="D3" s="721"/>
      <c r="E3" s="658" t="str">
        <f>ปร.6!B3</f>
        <v>องค์การบริหารส่วนตำบลสำพะเนียง  อำเภอโนนแดง จังหวัดนครราชสีมา</v>
      </c>
      <c r="F3" s="722"/>
      <c r="G3" s="722"/>
      <c r="H3" s="658"/>
      <c r="I3" s="656"/>
      <c r="J3" s="656"/>
      <c r="K3" s="721"/>
      <c r="L3" s="684"/>
      <c r="M3" s="656"/>
      <c r="N3" s="638"/>
    </row>
    <row r="4" spans="1:14" x14ac:dyDescent="0.5">
      <c r="A4" s="656"/>
      <c r="B4" s="1223" t="s">
        <v>182</v>
      </c>
      <c r="C4" s="1223"/>
      <c r="D4" s="682"/>
      <c r="E4" s="658" t="str">
        <f>ปร.6!B4</f>
        <v xml:space="preserve">ระบบประปาหมู่บ้านแบบผิวดินขนาดกลาง </v>
      </c>
      <c r="F4" s="657"/>
      <c r="G4" s="656"/>
      <c r="H4" s="656"/>
      <c r="I4" s="656"/>
      <c r="J4" s="656"/>
      <c r="K4" s="656"/>
      <c r="L4" s="656"/>
      <c r="M4" s="652"/>
      <c r="N4" s="638"/>
    </row>
    <row r="5" spans="1:14" x14ac:dyDescent="0.5">
      <c r="A5" s="656"/>
      <c r="B5" s="1223" t="s">
        <v>14</v>
      </c>
      <c r="C5" s="1223"/>
      <c r="D5" s="682"/>
      <c r="E5" s="658" t="str">
        <f>ปร.6!B5</f>
        <v>องค์การบริหารส่วนตำบลสำพะเนียง  อำเภอโนนแดง จังหวัดนครราชสีมา</v>
      </c>
      <c r="F5" s="656"/>
      <c r="G5" s="656"/>
      <c r="H5" s="656"/>
      <c r="I5" s="656"/>
      <c r="J5" s="656"/>
      <c r="K5" s="656"/>
      <c r="L5" s="656"/>
      <c r="M5" s="685"/>
      <c r="N5" s="638"/>
    </row>
    <row r="6" spans="1:14" x14ac:dyDescent="0.5">
      <c r="A6" s="656"/>
      <c r="B6" s="1223" t="s">
        <v>119</v>
      </c>
      <c r="C6" s="1223"/>
      <c r="D6" s="682"/>
      <c r="E6" s="658" t="str">
        <f>ปร.6!B6</f>
        <v>บ้านหัวตลาด หมู่ที่ 4 ตำบลสำพะเนียง อำเภอโนนแดง จังหวัดนครราชสีมา</v>
      </c>
      <c r="F6" s="656"/>
      <c r="G6" s="656"/>
      <c r="H6" s="656"/>
      <c r="I6" s="656"/>
      <c r="J6" s="656"/>
      <c r="K6" s="656"/>
      <c r="L6" s="656"/>
      <c r="M6" s="685"/>
      <c r="N6" s="638"/>
    </row>
    <row r="7" spans="1:14" x14ac:dyDescent="0.5">
      <c r="A7" s="656"/>
      <c r="B7" s="1223"/>
      <c r="C7" s="1223"/>
      <c r="D7" s="1223"/>
      <c r="E7" s="1223"/>
      <c r="F7" s="656"/>
      <c r="G7" s="656"/>
      <c r="H7" s="656"/>
      <c r="I7" s="656"/>
      <c r="J7" s="656"/>
      <c r="K7" s="656"/>
      <c r="L7" s="656"/>
      <c r="M7" s="685"/>
      <c r="N7" s="638"/>
    </row>
    <row r="8" spans="1:14" x14ac:dyDescent="0.5">
      <c r="A8" s="656"/>
      <c r="B8" s="1223"/>
      <c r="C8" s="1223"/>
      <c r="D8" s="683"/>
      <c r="E8" s="722"/>
      <c r="F8" s="656"/>
      <c r="G8" s="656"/>
      <c r="H8" s="656"/>
      <c r="I8" s="682"/>
      <c r="J8" s="682"/>
      <c r="K8" s="682"/>
      <c r="L8" s="656"/>
      <c r="M8" s="685"/>
      <c r="N8" s="638"/>
    </row>
    <row r="9" spans="1:14" x14ac:dyDescent="0.5">
      <c r="A9" s="656"/>
      <c r="B9" s="1223"/>
      <c r="C9" s="1223"/>
      <c r="D9" s="1223"/>
      <c r="E9" s="1223"/>
      <c r="F9" s="656"/>
      <c r="G9" s="656"/>
      <c r="H9" s="656"/>
      <c r="I9" s="742"/>
      <c r="J9" s="743"/>
      <c r="K9" s="682"/>
      <c r="L9" s="656"/>
      <c r="M9" s="685"/>
      <c r="N9" s="638"/>
    </row>
    <row r="10" spans="1:14" x14ac:dyDescent="0.5">
      <c r="A10" s="668"/>
      <c r="B10" s="1144"/>
      <c r="C10" s="1144"/>
      <c r="D10" s="1144"/>
      <c r="E10" s="1144"/>
      <c r="F10" s="668"/>
      <c r="G10" s="668"/>
      <c r="H10" s="668"/>
      <c r="I10" s="731"/>
      <c r="J10" s="686"/>
      <c r="K10" s="686"/>
      <c r="L10" s="732"/>
      <c r="M10" s="686"/>
      <c r="N10" s="638"/>
    </row>
    <row r="11" spans="1:14" x14ac:dyDescent="0.5">
      <c r="A11" s="1228" t="s">
        <v>3</v>
      </c>
      <c r="B11" s="1229"/>
      <c r="C11" s="1234" t="s">
        <v>21</v>
      </c>
      <c r="D11" s="1235"/>
      <c r="E11" s="1235"/>
      <c r="F11" s="1235"/>
      <c r="G11" s="1235"/>
      <c r="H11" s="1235"/>
      <c r="I11" s="1236"/>
      <c r="J11" s="753" t="s">
        <v>310</v>
      </c>
      <c r="K11" s="737" t="s">
        <v>321</v>
      </c>
      <c r="L11" s="738" t="s">
        <v>313</v>
      </c>
      <c r="M11" s="1250" t="s">
        <v>10</v>
      </c>
      <c r="N11" s="638"/>
    </row>
    <row r="12" spans="1:14" x14ac:dyDescent="0.5">
      <c r="A12" s="1232"/>
      <c r="B12" s="1233"/>
      <c r="C12" s="1240"/>
      <c r="D12" s="1241"/>
      <c r="E12" s="1241"/>
      <c r="F12" s="1241"/>
      <c r="G12" s="1241"/>
      <c r="H12" s="1241"/>
      <c r="I12" s="1242"/>
      <c r="J12" s="754" t="s">
        <v>311</v>
      </c>
      <c r="K12" s="740" t="s">
        <v>322</v>
      </c>
      <c r="L12" s="741" t="s">
        <v>314</v>
      </c>
      <c r="M12" s="1252"/>
      <c r="N12" s="638"/>
    </row>
    <row r="13" spans="1:14" x14ac:dyDescent="0.5">
      <c r="A13" s="1256">
        <v>1</v>
      </c>
      <c r="B13" s="1257"/>
      <c r="C13" s="1246" t="s">
        <v>329</v>
      </c>
      <c r="D13" s="1247"/>
      <c r="E13" s="1247"/>
      <c r="F13" s="1247"/>
      <c r="G13" s="1247"/>
      <c r="H13" s="1247"/>
      <c r="I13" s="1248"/>
      <c r="J13" s="724">
        <f>'เครื่องสูบน้ำดิบ-'!J17</f>
        <v>35400</v>
      </c>
      <c r="K13" s="1176">
        <v>1.07</v>
      </c>
      <c r="L13" s="1177">
        <f>J13*K13</f>
        <v>37878</v>
      </c>
      <c r="M13" s="663"/>
      <c r="N13" s="638"/>
    </row>
    <row r="14" spans="1:14" x14ac:dyDescent="0.5">
      <c r="A14" s="1224">
        <v>2</v>
      </c>
      <c r="B14" s="1225"/>
      <c r="C14" s="1243" t="s">
        <v>330</v>
      </c>
      <c r="D14" s="1244"/>
      <c r="E14" s="1244"/>
      <c r="F14" s="1244"/>
      <c r="G14" s="1244"/>
      <c r="H14" s="1244"/>
      <c r="I14" s="1245"/>
      <c r="J14" s="725">
        <f>'เครื่องสูบน้ำดี-'!J17</f>
        <v>50400</v>
      </c>
      <c r="K14" s="1163">
        <v>1.07</v>
      </c>
      <c r="L14" s="1178">
        <f t="shared" ref="L14:L18" si="0">J14*K14</f>
        <v>53928</v>
      </c>
      <c r="M14" s="666"/>
      <c r="N14" s="638"/>
    </row>
    <row r="15" spans="1:14" x14ac:dyDescent="0.5">
      <c r="A15" s="1274">
        <v>3</v>
      </c>
      <c r="B15" s="1275"/>
      <c r="C15" s="1243" t="s">
        <v>323</v>
      </c>
      <c r="D15" s="1244"/>
      <c r="E15" s="1244"/>
      <c r="F15" s="1244"/>
      <c r="G15" s="1244"/>
      <c r="H15" s="1244"/>
      <c r="I15" s="1245"/>
      <c r="J15" s="725">
        <f>ระบบจ่ายสารละลายคลอรีน!J19</f>
        <v>18600</v>
      </c>
      <c r="K15" s="1163">
        <v>1.07</v>
      </c>
      <c r="L15" s="1178">
        <f t="shared" si="0"/>
        <v>19902</v>
      </c>
      <c r="M15" s="667" t="s">
        <v>192</v>
      </c>
      <c r="N15" s="638"/>
    </row>
    <row r="16" spans="1:14" x14ac:dyDescent="0.5">
      <c r="A16" s="1224">
        <v>4</v>
      </c>
      <c r="B16" s="1225"/>
      <c r="C16" s="1259" t="s">
        <v>324</v>
      </c>
      <c r="D16" s="1260"/>
      <c r="E16" s="1260"/>
      <c r="F16" s="1260"/>
      <c r="G16" s="1260"/>
      <c r="H16" s="1260"/>
      <c r="I16" s="1261"/>
      <c r="J16" s="725">
        <f>เครื่องมือประการประปา!J28</f>
        <v>8800</v>
      </c>
      <c r="K16" s="1163">
        <v>1.07</v>
      </c>
      <c r="L16" s="1178">
        <f t="shared" si="0"/>
        <v>9416</v>
      </c>
      <c r="M16" s="667" t="s">
        <v>192</v>
      </c>
      <c r="N16" s="638"/>
    </row>
    <row r="17" spans="1:15" x14ac:dyDescent="0.5">
      <c r="A17" s="1274">
        <v>5</v>
      </c>
      <c r="B17" s="1275"/>
      <c r="C17" s="1259" t="s">
        <v>325</v>
      </c>
      <c r="D17" s="1260"/>
      <c r="E17" s="1260"/>
      <c r="F17" s="1260"/>
      <c r="G17" s="1260"/>
      <c r="H17" s="1260"/>
      <c r="I17" s="1261"/>
      <c r="J17" s="664">
        <f>'กรด-ด่าง-'!J13</f>
        <v>3800</v>
      </c>
      <c r="K17" s="1163">
        <v>1.07</v>
      </c>
      <c r="L17" s="1179">
        <f t="shared" si="0"/>
        <v>4066.0000000000005</v>
      </c>
      <c r="M17" s="667" t="s">
        <v>192</v>
      </c>
      <c r="N17" s="638"/>
    </row>
    <row r="18" spans="1:15" x14ac:dyDescent="0.5">
      <c r="A18" s="1224">
        <v>6</v>
      </c>
      <c r="B18" s="1225"/>
      <c r="C18" s="1259" t="s">
        <v>326</v>
      </c>
      <c r="D18" s="1260"/>
      <c r="E18" s="1260"/>
      <c r="F18" s="1260"/>
      <c r="G18" s="1260"/>
      <c r="H18" s="1260"/>
      <c r="I18" s="1261"/>
      <c r="J18" s="664">
        <f>สารส้ม!J13</f>
        <v>10000</v>
      </c>
      <c r="K18" s="1163">
        <v>1.07</v>
      </c>
      <c r="L18" s="665">
        <f t="shared" si="0"/>
        <v>10700</v>
      </c>
      <c r="M18" s="667" t="s">
        <v>192</v>
      </c>
      <c r="N18" s="638"/>
    </row>
    <row r="19" spans="1:15" x14ac:dyDescent="0.5">
      <c r="A19" s="1226"/>
      <c r="B19" s="1227"/>
      <c r="C19" s="1267" t="s">
        <v>521</v>
      </c>
      <c r="D19" s="1268"/>
      <c r="E19" s="1268"/>
      <c r="F19" s="1268"/>
      <c r="G19" s="1268"/>
      <c r="H19" s="1268"/>
      <c r="I19" s="1269"/>
      <c r="J19" s="677"/>
      <c r="K19" s="701"/>
      <c r="L19" s="1198">
        <f>SUM(L13:L18)</f>
        <v>135890</v>
      </c>
      <c r="M19" s="669"/>
      <c r="N19" s="638"/>
    </row>
    <row r="20" spans="1:15" x14ac:dyDescent="0.5">
      <c r="A20" s="1278"/>
      <c r="B20" s="1278"/>
      <c r="C20" s="1279" t="s">
        <v>33</v>
      </c>
      <c r="D20" s="1279"/>
      <c r="E20" s="1279"/>
      <c r="F20" s="1279"/>
      <c r="G20" s="1279"/>
      <c r="H20" s="1279"/>
      <c r="I20" s="1279"/>
      <c r="J20" s="734"/>
      <c r="K20" s="733"/>
      <c r="L20" s="1199">
        <f>ROUNDDOWN(L19,-2)</f>
        <v>135800</v>
      </c>
      <c r="M20" s="735"/>
      <c r="N20" s="638"/>
    </row>
    <row r="21" spans="1:15" x14ac:dyDescent="0.5">
      <c r="A21" s="1254"/>
      <c r="B21" s="1255"/>
      <c r="C21" s="1262" t="s">
        <v>184</v>
      </c>
      <c r="D21" s="1263"/>
      <c r="E21" s="1263"/>
      <c r="F21" s="1263"/>
      <c r="G21" s="1263"/>
      <c r="H21" s="1263"/>
      <c r="I21" s="1263"/>
      <c r="J21" s="1220" t="str">
        <f>CONCATENATE("(เงิน",BAHTTEXT(L20),")")</f>
        <v>(เงินหนึ่งแสนสามหมื่นห้าพันแปดร้อยบาทถ้วน)</v>
      </c>
      <c r="K21" s="1222"/>
      <c r="L21" s="1222"/>
      <c r="M21" s="1221"/>
      <c r="N21" s="638"/>
    </row>
    <row r="22" spans="1:15" x14ac:dyDescent="0.5">
      <c r="A22" s="668"/>
      <c r="B22" s="668"/>
      <c r="C22" s="702"/>
      <c r="D22" s="702"/>
      <c r="E22" s="702"/>
      <c r="F22" s="702"/>
      <c r="G22" s="702"/>
      <c r="H22" s="702"/>
      <c r="I22" s="702"/>
      <c r="J22" s="703"/>
      <c r="K22" s="703"/>
      <c r="L22" s="703"/>
      <c r="M22" s="703"/>
      <c r="N22" s="638"/>
    </row>
    <row r="23" spans="1:15" x14ac:dyDescent="0.5">
      <c r="A23" s="670"/>
      <c r="B23" s="668"/>
      <c r="C23" s="668"/>
      <c r="D23" s="675"/>
      <c r="E23" s="668"/>
      <c r="F23" s="668"/>
      <c r="G23" s="671"/>
      <c r="H23" s="672"/>
      <c r="I23" s="673"/>
      <c r="J23" s="652"/>
      <c r="K23" s="668"/>
      <c r="L23" s="674"/>
      <c r="M23" s="674"/>
      <c r="N23" s="638"/>
    </row>
    <row r="24" spans="1:15" s="694" customFormat="1" ht="21.75" customHeight="1" x14ac:dyDescent="0.4">
      <c r="A24" s="1206"/>
      <c r="B24" s="1206"/>
      <c r="C24" s="1206"/>
      <c r="D24" s="692"/>
      <c r="E24" s="692"/>
      <c r="F24" s="692"/>
      <c r="G24" s="1206"/>
      <c r="H24" s="1206"/>
      <c r="I24" s="1206"/>
      <c r="J24" s="1273"/>
      <c r="K24" s="1273"/>
      <c r="L24" s="1273"/>
      <c r="M24" s="1273"/>
      <c r="N24" s="693"/>
    </row>
    <row r="25" spans="1:15" s="694" customFormat="1" ht="20.25" x14ac:dyDescent="0.4">
      <c r="A25" s="691"/>
      <c r="B25" s="691"/>
      <c r="C25" s="691"/>
      <c r="D25" s="1206"/>
      <c r="E25" s="1206"/>
      <c r="F25" s="1206"/>
      <c r="G25" s="696"/>
      <c r="H25" s="699"/>
      <c r="I25" s="692"/>
      <c r="J25" s="1206"/>
      <c r="K25" s="1206"/>
      <c r="L25" s="1206"/>
      <c r="M25" s="1206"/>
      <c r="N25" s="693"/>
    </row>
    <row r="26" spans="1:15" s="694" customFormat="1" ht="20.25" x14ac:dyDescent="0.4">
      <c r="A26" s="691"/>
      <c r="B26" s="691"/>
      <c r="C26" s="691"/>
      <c r="D26" s="1206"/>
      <c r="E26" s="1206"/>
      <c r="F26" s="1206"/>
      <c r="G26" s="696"/>
      <c r="H26" s="699"/>
      <c r="I26" s="692"/>
      <c r="J26" s="1206"/>
      <c r="K26" s="1206"/>
      <c r="L26" s="1206"/>
      <c r="M26" s="1206"/>
      <c r="N26" s="693"/>
    </row>
    <row r="27" spans="1:15" s="694" customFormat="1" ht="20.25" x14ac:dyDescent="0.4">
      <c r="A27" s="691"/>
      <c r="B27" s="691"/>
      <c r="C27" s="691"/>
      <c r="D27" s="696"/>
      <c r="E27" s="696"/>
      <c r="F27" s="696"/>
      <c r="G27" s="696"/>
      <c r="H27" s="699"/>
      <c r="I27" s="692"/>
      <c r="J27" s="696"/>
      <c r="K27" s="696"/>
      <c r="L27" s="696"/>
      <c r="M27" s="696"/>
      <c r="N27" s="693"/>
    </row>
    <row r="28" spans="1:15" s="694" customFormat="1" ht="20.25" x14ac:dyDescent="0.4">
      <c r="A28" s="691"/>
      <c r="B28" s="691"/>
      <c r="C28" s="691"/>
      <c r="D28" s="691"/>
      <c r="E28" s="691"/>
      <c r="F28" s="695"/>
      <c r="G28" s="695"/>
      <c r="H28" s="699"/>
      <c r="I28" s="692"/>
      <c r="J28" s="692"/>
      <c r="K28" s="692"/>
      <c r="L28" s="692"/>
      <c r="M28" s="692"/>
      <c r="N28" s="693"/>
    </row>
    <row r="29" spans="1:15" s="694" customFormat="1" ht="21.75" customHeight="1" x14ac:dyDescent="0.4">
      <c r="A29" s="1206"/>
      <c r="B29" s="1206"/>
      <c r="C29" s="1206"/>
      <c r="D29" s="692"/>
      <c r="E29" s="692"/>
      <c r="F29" s="692"/>
      <c r="G29" s="1206"/>
      <c r="H29" s="1206"/>
      <c r="I29" s="1206"/>
      <c r="J29" s="692"/>
      <c r="K29" s="692"/>
      <c r="L29" s="692"/>
      <c r="M29" s="692"/>
      <c r="N29" s="693"/>
    </row>
    <row r="30" spans="1:15" s="694" customFormat="1" ht="21.75" customHeight="1" x14ac:dyDescent="0.4">
      <c r="A30" s="691"/>
      <c r="B30" s="691"/>
      <c r="C30" s="692"/>
      <c r="D30" s="1206"/>
      <c r="E30" s="1206"/>
      <c r="F30" s="1206"/>
      <c r="G30" s="696"/>
      <c r="H30" s="697"/>
      <c r="I30" s="692"/>
      <c r="J30" s="1206"/>
      <c r="K30" s="1206"/>
      <c r="L30" s="1206"/>
      <c r="M30" s="1206"/>
      <c r="N30" s="692"/>
      <c r="O30" s="693"/>
    </row>
    <row r="31" spans="1:15" s="694" customFormat="1" ht="21.75" customHeight="1" x14ac:dyDescent="0.4">
      <c r="A31" s="691"/>
      <c r="B31" s="691"/>
      <c r="C31" s="692"/>
      <c r="D31" s="1206"/>
      <c r="E31" s="1206"/>
      <c r="F31" s="1206"/>
      <c r="G31" s="696"/>
      <c r="H31" s="697"/>
      <c r="I31" s="692"/>
      <c r="J31" s="1206"/>
      <c r="K31" s="1206"/>
      <c r="L31" s="1206"/>
      <c r="M31" s="1206"/>
      <c r="N31" s="692"/>
      <c r="O31" s="693"/>
    </row>
  </sheetData>
  <mergeCells count="44">
    <mergeCell ref="B8:C8"/>
    <mergeCell ref="B9:E9"/>
    <mergeCell ref="A11:B12"/>
    <mergeCell ref="C11:I12"/>
    <mergeCell ref="B3:C3"/>
    <mergeCell ref="B4:C4"/>
    <mergeCell ref="B5:C5"/>
    <mergeCell ref="B6:C6"/>
    <mergeCell ref="B7:E7"/>
    <mergeCell ref="M11:M12"/>
    <mergeCell ref="A17:B17"/>
    <mergeCell ref="C17:I17"/>
    <mergeCell ref="A18:B18"/>
    <mergeCell ref="C18:I18"/>
    <mergeCell ref="A14:B14"/>
    <mergeCell ref="C14:I14"/>
    <mergeCell ref="A15:B15"/>
    <mergeCell ref="C15:I15"/>
    <mergeCell ref="A16:B16"/>
    <mergeCell ref="C16:I16"/>
    <mergeCell ref="A13:B13"/>
    <mergeCell ref="C13:I13"/>
    <mergeCell ref="G24:I24"/>
    <mergeCell ref="A19:B19"/>
    <mergeCell ref="C19:I19"/>
    <mergeCell ref="J31:M31"/>
    <mergeCell ref="D30:F30"/>
    <mergeCell ref="D31:F31"/>
    <mergeCell ref="A2:M2"/>
    <mergeCell ref="L1:M1"/>
    <mergeCell ref="J25:M25"/>
    <mergeCell ref="J26:M26"/>
    <mergeCell ref="J30:M30"/>
    <mergeCell ref="A29:C29"/>
    <mergeCell ref="D25:F25"/>
    <mergeCell ref="D26:F26"/>
    <mergeCell ref="G29:I29"/>
    <mergeCell ref="A20:B20"/>
    <mergeCell ref="C20:I20"/>
    <mergeCell ref="A21:B21"/>
    <mergeCell ref="C21:I21"/>
    <mergeCell ref="J21:M21"/>
    <mergeCell ref="A24:C24"/>
    <mergeCell ref="J24:M24"/>
  </mergeCell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opLeftCell="A19" workbookViewId="0">
      <selection activeCell="S11" sqref="S11"/>
    </sheetView>
  </sheetViews>
  <sheetFormatPr defaultRowHeight="21" x14ac:dyDescent="0.35"/>
  <cols>
    <col min="1" max="1" width="2.5703125" style="639" customWidth="1"/>
    <col min="2" max="2" width="4" style="639" customWidth="1"/>
    <col min="3" max="3" width="7.7109375" style="639" customWidth="1"/>
    <col min="4" max="4" width="3.7109375" style="639" customWidth="1"/>
    <col min="5" max="5" width="16.7109375" style="639" customWidth="1"/>
    <col min="6" max="6" width="8.42578125" style="639" customWidth="1"/>
    <col min="7" max="7" width="4.28515625" style="639" customWidth="1"/>
    <col min="8" max="8" width="2.5703125" style="639" customWidth="1"/>
    <col min="9" max="9" width="1.42578125" style="639" customWidth="1"/>
    <col min="10" max="10" width="14.7109375" style="639" bestFit="1" customWidth="1"/>
    <col min="11" max="11" width="9.5703125" style="639" customWidth="1"/>
    <col min="12" max="12" width="11.7109375" style="639" bestFit="1" customWidth="1"/>
    <col min="13" max="13" width="8" style="639" bestFit="1" customWidth="1"/>
    <col min="14" max="16384" width="9.140625" style="639"/>
  </cols>
  <sheetData>
    <row r="1" spans="1:13" x14ac:dyDescent="0.35">
      <c r="A1" s="652"/>
      <c r="B1" s="652"/>
      <c r="C1" s="652"/>
      <c r="D1" s="652"/>
      <c r="E1" s="652"/>
      <c r="F1" s="652"/>
      <c r="G1" s="652"/>
      <c r="H1" s="653"/>
      <c r="I1" s="652"/>
      <c r="J1" s="652"/>
      <c r="K1" s="652"/>
      <c r="L1" s="1258" t="s">
        <v>333</v>
      </c>
      <c r="M1" s="1258"/>
    </row>
    <row r="2" spans="1:13" x14ac:dyDescent="0.35">
      <c r="A2" s="1277" t="s">
        <v>522</v>
      </c>
      <c r="B2" s="1277"/>
      <c r="C2" s="1277"/>
      <c r="D2" s="1277"/>
      <c r="E2" s="1277"/>
      <c r="F2" s="1277"/>
      <c r="G2" s="1277"/>
      <c r="H2" s="1277"/>
      <c r="I2" s="1277"/>
      <c r="J2" s="1277"/>
      <c r="K2" s="1277"/>
      <c r="L2" s="1277"/>
      <c r="M2" s="1277"/>
    </row>
    <row r="3" spans="1:13" x14ac:dyDescent="0.35">
      <c r="A3" s="1277" t="s">
        <v>332</v>
      </c>
      <c r="B3" s="1277"/>
      <c r="C3" s="1277"/>
      <c r="D3" s="1277"/>
      <c r="E3" s="1277"/>
      <c r="F3" s="1277"/>
      <c r="G3" s="1277"/>
      <c r="H3" s="1277"/>
      <c r="I3" s="1277"/>
      <c r="J3" s="1277"/>
      <c r="K3" s="1277"/>
      <c r="L3" s="1277"/>
      <c r="M3" s="1277"/>
    </row>
    <row r="4" spans="1:13" x14ac:dyDescent="0.35">
      <c r="A4" s="658"/>
      <c r="B4" s="1249" t="s">
        <v>315</v>
      </c>
      <c r="C4" s="1249"/>
      <c r="D4" s="721"/>
      <c r="E4" s="658" t="str">
        <f>ปร.6!B3</f>
        <v>องค์การบริหารส่วนตำบลสำพะเนียง  อำเภอโนนแดง จังหวัดนครราชสีมา</v>
      </c>
      <c r="F4" s="722"/>
      <c r="G4" s="722"/>
      <c r="H4" s="658"/>
      <c r="I4" s="656"/>
      <c r="J4" s="656"/>
      <c r="K4" s="721"/>
      <c r="L4" s="684"/>
      <c r="M4" s="656"/>
    </row>
    <row r="5" spans="1:13" x14ac:dyDescent="0.35">
      <c r="A5" s="656"/>
      <c r="B5" s="1223" t="s">
        <v>182</v>
      </c>
      <c r="C5" s="1223"/>
      <c r="D5" s="682"/>
      <c r="E5" s="658" t="str">
        <f>ปร.6!B4</f>
        <v xml:space="preserve">ระบบประปาหมู่บ้านแบบผิวดินขนาดกลาง </v>
      </c>
      <c r="F5" s="657"/>
      <c r="G5" s="656"/>
      <c r="H5" s="656"/>
      <c r="I5" s="656"/>
      <c r="J5" s="656"/>
      <c r="K5" s="656"/>
      <c r="L5" s="656"/>
      <c r="M5" s="652"/>
    </row>
    <row r="6" spans="1:13" x14ac:dyDescent="0.35">
      <c r="A6" s="656"/>
      <c r="B6" s="1223" t="s">
        <v>14</v>
      </c>
      <c r="C6" s="1223"/>
      <c r="D6" s="682"/>
      <c r="E6" s="658" t="str">
        <f>ปร.6!B5</f>
        <v>องค์การบริหารส่วนตำบลสำพะเนียง  อำเภอโนนแดง จังหวัดนครราชสีมา</v>
      </c>
      <c r="F6" s="656"/>
      <c r="G6" s="656"/>
      <c r="H6" s="656"/>
      <c r="I6" s="656"/>
      <c r="J6" s="656"/>
      <c r="K6" s="656"/>
      <c r="L6" s="656"/>
      <c r="M6" s="1142"/>
    </row>
    <row r="7" spans="1:13" x14ac:dyDescent="0.35">
      <c r="A7" s="656"/>
      <c r="B7" s="1223" t="s">
        <v>119</v>
      </c>
      <c r="C7" s="1223"/>
      <c r="D7" s="682"/>
      <c r="E7" s="658" t="str">
        <f>ปร.6!B6</f>
        <v>บ้านหัวตลาด หมู่ที่ 4 ตำบลสำพะเนียง อำเภอโนนแดง จังหวัดนครราชสีมา</v>
      </c>
      <c r="F7" s="656"/>
      <c r="G7" s="656"/>
      <c r="H7" s="656"/>
      <c r="I7" s="656"/>
      <c r="J7" s="656"/>
      <c r="K7" s="656"/>
      <c r="L7" s="656"/>
      <c r="M7" s="1142"/>
    </row>
    <row r="8" spans="1:13" x14ac:dyDescent="0.35">
      <c r="A8" s="656"/>
      <c r="B8" s="1223"/>
      <c r="C8" s="1223"/>
      <c r="D8" s="1223"/>
      <c r="E8" s="1223"/>
      <c r="F8" s="656"/>
      <c r="G8" s="656"/>
      <c r="H8" s="656"/>
      <c r="I8" s="656"/>
      <c r="J8" s="656"/>
      <c r="K8" s="656"/>
      <c r="L8" s="656"/>
      <c r="M8" s="1142"/>
    </row>
    <row r="9" spans="1:13" x14ac:dyDescent="0.35">
      <c r="A9" s="656"/>
      <c r="B9" s="1223"/>
      <c r="C9" s="1223"/>
      <c r="D9" s="683"/>
      <c r="E9" s="722"/>
      <c r="F9" s="656"/>
      <c r="G9" s="656"/>
      <c r="H9" s="656"/>
      <c r="I9" s="682"/>
      <c r="J9" s="682"/>
      <c r="K9" s="682"/>
      <c r="L9" s="656"/>
      <c r="M9" s="1142"/>
    </row>
    <row r="10" spans="1:13" x14ac:dyDescent="0.35">
      <c r="A10" s="656"/>
      <c r="B10" s="1223"/>
      <c r="C10" s="1223"/>
      <c r="D10" s="1223"/>
      <c r="E10" s="1223"/>
      <c r="F10" s="656"/>
      <c r="G10" s="656"/>
      <c r="H10" s="656"/>
      <c r="I10" s="742"/>
      <c r="J10" s="743"/>
      <c r="K10" s="682"/>
      <c r="L10" s="656"/>
      <c r="M10" s="1142"/>
    </row>
    <row r="11" spans="1:13" x14ac:dyDescent="0.35">
      <c r="A11" s="668"/>
      <c r="B11" s="1144"/>
      <c r="C11" s="1144"/>
      <c r="D11" s="1144"/>
      <c r="E11" s="1144"/>
      <c r="F11" s="668"/>
      <c r="G11" s="668"/>
      <c r="H11" s="668"/>
      <c r="I11" s="731"/>
      <c r="J11" s="1143"/>
      <c r="K11" s="1143"/>
      <c r="L11" s="732"/>
      <c r="M11" s="1143"/>
    </row>
    <row r="12" spans="1:13" x14ac:dyDescent="0.35">
      <c r="A12" s="1228" t="s">
        <v>3</v>
      </c>
      <c r="B12" s="1229"/>
      <c r="C12" s="1234" t="s">
        <v>21</v>
      </c>
      <c r="D12" s="1235"/>
      <c r="E12" s="1235"/>
      <c r="F12" s="1235"/>
      <c r="G12" s="1235"/>
      <c r="H12" s="1235"/>
      <c r="I12" s="1236"/>
      <c r="J12" s="753" t="s">
        <v>310</v>
      </c>
      <c r="K12" s="737" t="s">
        <v>321</v>
      </c>
      <c r="L12" s="738" t="s">
        <v>313</v>
      </c>
      <c r="M12" s="1250" t="s">
        <v>10</v>
      </c>
    </row>
    <row r="13" spans="1:13" x14ac:dyDescent="0.35">
      <c r="A13" s="1232"/>
      <c r="B13" s="1233"/>
      <c r="C13" s="1240"/>
      <c r="D13" s="1241"/>
      <c r="E13" s="1241"/>
      <c r="F13" s="1241"/>
      <c r="G13" s="1241"/>
      <c r="H13" s="1241"/>
      <c r="I13" s="1242"/>
      <c r="J13" s="754" t="s">
        <v>311</v>
      </c>
      <c r="K13" s="740" t="s">
        <v>322</v>
      </c>
      <c r="L13" s="741" t="s">
        <v>314</v>
      </c>
      <c r="M13" s="1252"/>
    </row>
    <row r="14" spans="1:13" x14ac:dyDescent="0.35">
      <c r="A14" s="1256">
        <v>1</v>
      </c>
      <c r="B14" s="1257"/>
      <c r="C14" s="1246" t="s">
        <v>334</v>
      </c>
      <c r="D14" s="1247"/>
      <c r="E14" s="1247"/>
      <c r="F14" s="1247"/>
      <c r="G14" s="1247"/>
      <c r="H14" s="1247"/>
      <c r="I14" s="1248"/>
      <c r="J14" s="724">
        <v>1</v>
      </c>
      <c r="K14" s="680" t="s">
        <v>336</v>
      </c>
      <c r="L14" s="1167">
        <v>19000</v>
      </c>
      <c r="M14" s="1194" t="s">
        <v>337</v>
      </c>
    </row>
    <row r="15" spans="1:13" x14ac:dyDescent="0.35">
      <c r="A15" s="1224"/>
      <c r="B15" s="1225"/>
      <c r="C15" s="1243"/>
      <c r="D15" s="1244"/>
      <c r="E15" s="1244"/>
      <c r="F15" s="1244"/>
      <c r="G15" s="1244"/>
      <c r="H15" s="1244"/>
      <c r="I15" s="1245"/>
      <c r="J15" s="725"/>
      <c r="K15" s="681"/>
      <c r="L15" s="665"/>
      <c r="M15" s="1195" t="s">
        <v>338</v>
      </c>
    </row>
    <row r="16" spans="1:13" x14ac:dyDescent="0.35">
      <c r="A16" s="1274"/>
      <c r="B16" s="1275"/>
      <c r="C16" s="1243"/>
      <c r="D16" s="1244"/>
      <c r="E16" s="1244"/>
      <c r="F16" s="1244"/>
      <c r="G16" s="1244"/>
      <c r="H16" s="1244"/>
      <c r="I16" s="1245"/>
      <c r="J16" s="725"/>
      <c r="K16" s="681"/>
      <c r="L16" s="665"/>
      <c r="M16" s="1196" t="s">
        <v>339</v>
      </c>
    </row>
    <row r="17" spans="1:14" x14ac:dyDescent="0.35">
      <c r="A17" s="1224"/>
      <c r="B17" s="1225"/>
      <c r="C17" s="1259"/>
      <c r="D17" s="1260"/>
      <c r="E17" s="1260"/>
      <c r="F17" s="1260"/>
      <c r="G17" s="1260"/>
      <c r="H17" s="1260"/>
      <c r="I17" s="1261"/>
      <c r="J17" s="725"/>
      <c r="K17" s="681"/>
      <c r="L17" s="665"/>
      <c r="M17" s="667"/>
    </row>
    <row r="18" spans="1:14" x14ac:dyDescent="0.35">
      <c r="A18" s="1274"/>
      <c r="B18" s="1275"/>
      <c r="C18" s="1259"/>
      <c r="D18" s="1260"/>
      <c r="E18" s="1260"/>
      <c r="F18" s="1260"/>
      <c r="G18" s="1260"/>
      <c r="H18" s="1260"/>
      <c r="I18" s="1261"/>
      <c r="J18" s="664"/>
      <c r="K18" s="681"/>
      <c r="L18" s="665"/>
      <c r="M18" s="667"/>
    </row>
    <row r="19" spans="1:14" x14ac:dyDescent="0.35">
      <c r="A19" s="1224"/>
      <c r="B19" s="1225"/>
      <c r="C19" s="1259"/>
      <c r="D19" s="1260"/>
      <c r="E19" s="1260"/>
      <c r="F19" s="1260"/>
      <c r="G19" s="1260"/>
      <c r="H19" s="1260"/>
      <c r="I19" s="1261"/>
      <c r="J19" s="664"/>
      <c r="K19" s="681"/>
      <c r="L19" s="665"/>
      <c r="M19" s="667"/>
    </row>
    <row r="20" spans="1:14" x14ac:dyDescent="0.35">
      <c r="A20" s="1226"/>
      <c r="B20" s="1227"/>
      <c r="C20" s="1281"/>
      <c r="D20" s="1282"/>
      <c r="E20" s="1282"/>
      <c r="F20" s="1282"/>
      <c r="G20" s="1282"/>
      <c r="H20" s="1282"/>
      <c r="I20" s="1283"/>
      <c r="J20" s="677"/>
      <c r="K20" s="701"/>
      <c r="L20" s="678"/>
      <c r="M20" s="669"/>
    </row>
    <row r="21" spans="1:14" x14ac:dyDescent="0.35">
      <c r="A21" s="1278"/>
      <c r="B21" s="1278"/>
      <c r="C21" s="1284" t="s">
        <v>335</v>
      </c>
      <c r="D21" s="1284"/>
      <c r="E21" s="1284"/>
      <c r="F21" s="1284"/>
      <c r="G21" s="1284"/>
      <c r="H21" s="1284"/>
      <c r="I21" s="1284"/>
      <c r="J21" s="734"/>
      <c r="K21" s="733"/>
      <c r="L21" s="1197">
        <f>SUM(L14:L20)</f>
        <v>19000</v>
      </c>
      <c r="M21" s="735"/>
    </row>
    <row r="22" spans="1:14" x14ac:dyDescent="0.35">
      <c r="A22" s="1254"/>
      <c r="B22" s="1255"/>
      <c r="C22" s="1262" t="s">
        <v>184</v>
      </c>
      <c r="D22" s="1263"/>
      <c r="E22" s="1263"/>
      <c r="F22" s="1263"/>
      <c r="G22" s="1263"/>
      <c r="H22" s="1263"/>
      <c r="I22" s="1263"/>
      <c r="J22" s="1220" t="str">
        <f>CONCATENATE("(เงิน",BAHTTEXT(L21),")")</f>
        <v>(เงินหนึ่งหมื่นเก้าพันบาทถ้วน)</v>
      </c>
      <c r="K22" s="1222"/>
      <c r="L22" s="1222"/>
      <c r="M22" s="1221"/>
    </row>
    <row r="23" spans="1:14" x14ac:dyDescent="0.35">
      <c r="A23" s="668"/>
      <c r="B23" s="668"/>
      <c r="C23" s="702"/>
      <c r="D23" s="702"/>
      <c r="E23" s="702"/>
      <c r="F23" s="702"/>
      <c r="G23" s="702"/>
      <c r="H23" s="702"/>
      <c r="I23" s="702"/>
      <c r="J23" s="703"/>
      <c r="K23" s="703"/>
      <c r="L23" s="703"/>
      <c r="M23" s="703"/>
    </row>
    <row r="24" spans="1:14" x14ac:dyDescent="0.35">
      <c r="A24" s="670"/>
      <c r="B24" s="668"/>
      <c r="C24" s="668"/>
      <c r="D24" s="675"/>
      <c r="E24" s="668"/>
      <c r="F24" s="668"/>
      <c r="G24" s="671"/>
      <c r="H24" s="672"/>
      <c r="I24" s="673"/>
      <c r="J24" s="652"/>
      <c r="K24" s="668"/>
      <c r="L24" s="674"/>
      <c r="M24" s="674"/>
    </row>
    <row r="25" spans="1:14" s="693" customFormat="1" ht="21.75" customHeight="1" x14ac:dyDescent="0.3">
      <c r="A25" s="1206"/>
      <c r="B25" s="1206"/>
      <c r="C25" s="1206"/>
      <c r="D25" s="1145"/>
      <c r="E25" s="1145"/>
      <c r="F25" s="1145"/>
      <c r="G25" s="1206"/>
      <c r="H25" s="1206"/>
      <c r="I25" s="1206"/>
      <c r="J25" s="1280"/>
      <c r="K25" s="1280"/>
      <c r="L25" s="1280"/>
      <c r="M25" s="1280"/>
    </row>
    <row r="26" spans="1:14" s="693" customFormat="1" ht="18.75" x14ac:dyDescent="0.3">
      <c r="A26" s="691"/>
      <c r="B26" s="691"/>
      <c r="C26" s="691"/>
      <c r="D26" s="1206"/>
      <c r="E26" s="1206"/>
      <c r="F26" s="1206"/>
      <c r="G26" s="1148"/>
      <c r="H26" s="699"/>
      <c r="I26" s="1160"/>
      <c r="J26" s="1206"/>
      <c r="K26" s="1206"/>
      <c r="L26" s="1206"/>
      <c r="M26" s="1206"/>
    </row>
    <row r="27" spans="1:14" s="693" customFormat="1" ht="18.75" x14ac:dyDescent="0.3">
      <c r="A27" s="691"/>
      <c r="B27" s="691"/>
      <c r="C27" s="691"/>
      <c r="D27" s="1206"/>
      <c r="E27" s="1206"/>
      <c r="F27" s="1206"/>
      <c r="G27" s="1148"/>
      <c r="H27" s="699"/>
      <c r="I27" s="1160"/>
      <c r="J27" s="1206"/>
      <c r="K27" s="1206"/>
      <c r="L27" s="1206"/>
      <c r="M27" s="1206"/>
    </row>
    <row r="28" spans="1:14" s="693" customFormat="1" ht="18.75" x14ac:dyDescent="0.3">
      <c r="A28" s="691"/>
      <c r="B28" s="691"/>
      <c r="C28" s="691"/>
      <c r="D28" s="1140"/>
      <c r="E28" s="1140"/>
      <c r="F28" s="1140"/>
      <c r="G28" s="1148"/>
      <c r="H28" s="699"/>
      <c r="I28" s="1160"/>
      <c r="J28" s="1140"/>
      <c r="K28" s="1140"/>
      <c r="L28" s="1140"/>
      <c r="M28" s="1140"/>
    </row>
    <row r="29" spans="1:14" s="693" customFormat="1" ht="18.75" x14ac:dyDescent="0.3">
      <c r="A29" s="691"/>
      <c r="B29" s="691"/>
      <c r="C29" s="691"/>
      <c r="D29" s="691"/>
      <c r="E29" s="691"/>
      <c r="F29" s="695"/>
      <c r="G29" s="695"/>
      <c r="H29" s="699"/>
      <c r="I29" s="1160"/>
      <c r="J29" s="1145"/>
      <c r="K29" s="1145"/>
      <c r="L29" s="1145"/>
      <c r="M29" s="1145"/>
    </row>
    <row r="30" spans="1:14" s="693" customFormat="1" ht="21.75" customHeight="1" x14ac:dyDescent="0.3">
      <c r="A30" s="1206"/>
      <c r="B30" s="1206"/>
      <c r="C30" s="1206"/>
      <c r="D30" s="1145"/>
      <c r="E30" s="1145"/>
      <c r="F30" s="1145"/>
      <c r="G30" s="1206"/>
      <c r="H30" s="1206"/>
      <c r="I30" s="1206"/>
      <c r="J30" s="1190"/>
      <c r="K30" s="1145"/>
      <c r="L30" s="1145"/>
      <c r="M30" s="1145"/>
    </row>
    <row r="31" spans="1:14" s="693" customFormat="1" ht="21.75" customHeight="1" x14ac:dyDescent="0.3">
      <c r="A31" s="691"/>
      <c r="B31" s="691"/>
      <c r="C31" s="1145"/>
      <c r="D31" s="1206"/>
      <c r="E31" s="1206"/>
      <c r="F31" s="1206"/>
      <c r="G31" s="1148"/>
      <c r="H31" s="1155"/>
      <c r="I31" s="1160"/>
      <c r="J31" s="1206"/>
      <c r="K31" s="1206"/>
      <c r="L31" s="1206"/>
      <c r="M31" s="1206"/>
      <c r="N31" s="1145"/>
    </row>
    <row r="32" spans="1:14" s="693" customFormat="1" ht="21.75" customHeight="1" x14ac:dyDescent="0.3">
      <c r="A32" s="691"/>
      <c r="B32" s="691"/>
      <c r="C32" s="1145"/>
      <c r="D32" s="1206"/>
      <c r="E32" s="1206"/>
      <c r="F32" s="1206"/>
      <c r="G32" s="1148"/>
      <c r="H32" s="1155"/>
      <c r="I32" s="1160"/>
      <c r="J32" s="1206"/>
      <c r="K32" s="1206"/>
      <c r="L32" s="1206"/>
      <c r="M32" s="1206"/>
      <c r="N32" s="1145"/>
    </row>
  </sheetData>
  <mergeCells count="45">
    <mergeCell ref="M12:M13"/>
    <mergeCell ref="L1:M1"/>
    <mergeCell ref="B4:C4"/>
    <mergeCell ref="B5:C5"/>
    <mergeCell ref="B6:C6"/>
    <mergeCell ref="B7:C7"/>
    <mergeCell ref="B8:E8"/>
    <mergeCell ref="B9:C9"/>
    <mergeCell ref="B10:E10"/>
    <mergeCell ref="A12:B13"/>
    <mergeCell ref="C12:I13"/>
    <mergeCell ref="A14:B14"/>
    <mergeCell ref="C14:I14"/>
    <mergeCell ref="A15:B15"/>
    <mergeCell ref="C15:I15"/>
    <mergeCell ref="A16:B16"/>
    <mergeCell ref="C16:I16"/>
    <mergeCell ref="A17:B17"/>
    <mergeCell ref="C17:I17"/>
    <mergeCell ref="A18:B18"/>
    <mergeCell ref="C18:I18"/>
    <mergeCell ref="A19:B19"/>
    <mergeCell ref="C19:I19"/>
    <mergeCell ref="A20:B20"/>
    <mergeCell ref="C20:I20"/>
    <mergeCell ref="A21:B21"/>
    <mergeCell ref="C21:I21"/>
    <mergeCell ref="A22:B22"/>
    <mergeCell ref="C22:I22"/>
    <mergeCell ref="D32:F32"/>
    <mergeCell ref="J32:M32"/>
    <mergeCell ref="A2:M2"/>
    <mergeCell ref="A3:M3"/>
    <mergeCell ref="D27:F27"/>
    <mergeCell ref="J27:M27"/>
    <mergeCell ref="A30:C30"/>
    <mergeCell ref="G30:I30"/>
    <mergeCell ref="D31:F31"/>
    <mergeCell ref="J31:M31"/>
    <mergeCell ref="J22:M22"/>
    <mergeCell ref="A25:C25"/>
    <mergeCell ref="G25:I25"/>
    <mergeCell ref="J25:M25"/>
    <mergeCell ref="D26:F26"/>
    <mergeCell ref="J26:M26"/>
  </mergeCells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4"/>
  <sheetViews>
    <sheetView view="pageBreakPreview" topLeftCell="A58" zoomScaleNormal="100" zoomScaleSheetLayoutView="100" workbookViewId="0">
      <selection activeCell="N10" sqref="N10"/>
    </sheetView>
  </sheetViews>
  <sheetFormatPr defaultRowHeight="18.75" x14ac:dyDescent="0.3"/>
  <cols>
    <col min="1" max="1" width="5.5703125" style="352" customWidth="1"/>
    <col min="2" max="2" width="18.140625" style="352" customWidth="1"/>
    <col min="3" max="3" width="5" style="352" customWidth="1"/>
    <col min="4" max="4" width="10.28515625" style="352" customWidth="1"/>
    <col min="5" max="5" width="6.42578125" style="352" bestFit="1" customWidth="1"/>
    <col min="6" max="6" width="6" style="352" customWidth="1"/>
    <col min="7" max="7" width="11.140625" style="352" bestFit="1" customWidth="1"/>
    <col min="8" max="8" width="9.5703125" style="352" customWidth="1"/>
    <col min="9" max="9" width="11.140625" style="352" bestFit="1" customWidth="1"/>
    <col min="10" max="10" width="9.140625" style="352" customWidth="1"/>
    <col min="11" max="11" width="9.85546875" style="352" customWidth="1"/>
    <col min="12" max="12" width="8" style="352" bestFit="1" customWidth="1"/>
    <col min="13" max="15" width="9.140625" style="352"/>
    <col min="16" max="16" width="9.85546875" style="352" bestFit="1" customWidth="1"/>
    <col min="17" max="16384" width="9.140625" style="352"/>
  </cols>
  <sheetData>
    <row r="1" spans="1:14" s="647" customFormat="1" ht="21" x14ac:dyDescent="0.35">
      <c r="A1" s="757" t="s">
        <v>367</v>
      </c>
      <c r="B1" s="757"/>
      <c r="C1" s="759" t="s">
        <v>41</v>
      </c>
      <c r="D1" s="759"/>
      <c r="E1" s="759"/>
      <c r="F1" s="759"/>
      <c r="G1" s="759"/>
      <c r="H1" s="759"/>
      <c r="I1" s="759"/>
      <c r="J1" s="759"/>
      <c r="K1" s="759"/>
      <c r="L1" s="759"/>
      <c r="M1" s="1046"/>
      <c r="N1" s="1047"/>
    </row>
    <row r="2" spans="1:14" s="647" customFormat="1" ht="21" x14ac:dyDescent="0.35">
      <c r="A2" s="758" t="str">
        <f>'[3]แบบ ปร.6'!$A$2</f>
        <v>สถานที่ก่อสร้าง</v>
      </c>
      <c r="B2" s="758"/>
      <c r="C2" s="760" t="s">
        <v>296</v>
      </c>
      <c r="D2" s="760"/>
      <c r="E2" s="760"/>
      <c r="F2" s="760"/>
      <c r="G2" s="760"/>
      <c r="H2" s="760"/>
      <c r="I2" s="760"/>
      <c r="J2" s="758"/>
      <c r="K2" s="760"/>
      <c r="L2" s="760"/>
      <c r="M2" s="1046"/>
      <c r="N2" s="1047"/>
    </row>
    <row r="3" spans="1:14" s="647" customFormat="1" ht="21" x14ac:dyDescent="0.35">
      <c r="A3" s="758" t="s">
        <v>368</v>
      </c>
      <c r="B3" s="758"/>
      <c r="C3" s="979" t="str">
        <f>'[3]แบบ ปร.6'!$A$4</f>
        <v>สำนักบริหารจัดการน้ำ  กรมทรัพยากรน้ำ</v>
      </c>
      <c r="D3" s="979"/>
      <c r="E3" s="979"/>
      <c r="F3" s="979"/>
      <c r="G3" s="979"/>
      <c r="H3" s="980"/>
      <c r="I3" s="758" t="s">
        <v>16</v>
      </c>
      <c r="J3" s="878">
        <v>412003</v>
      </c>
      <c r="K3" s="979"/>
      <c r="L3" s="979"/>
      <c r="M3" s="1047"/>
      <c r="N3" s="1047"/>
    </row>
    <row r="4" spans="1:14" s="647" customFormat="1" ht="21" x14ac:dyDescent="0.35">
      <c r="A4" s="758"/>
      <c r="B4" s="758"/>
      <c r="C4" s="760"/>
      <c r="D4" s="758"/>
      <c r="E4" s="758"/>
      <c r="F4" s="758"/>
      <c r="G4" s="758"/>
      <c r="H4" s="758"/>
      <c r="I4" s="758"/>
      <c r="J4" s="878"/>
      <c r="K4" s="878"/>
      <c r="L4" s="878"/>
      <c r="M4" s="1047"/>
      <c r="N4" s="1047"/>
    </row>
    <row r="5" spans="1:14" x14ac:dyDescent="0.3">
      <c r="A5" s="962"/>
      <c r="B5" s="962"/>
      <c r="C5" s="962"/>
      <c r="D5" s="833"/>
      <c r="E5" s="833"/>
      <c r="F5" s="833"/>
      <c r="G5" s="833"/>
      <c r="H5" s="833"/>
      <c r="I5" s="833"/>
      <c r="J5" s="833"/>
      <c r="K5" s="834"/>
      <c r="M5" s="964"/>
      <c r="N5" s="964"/>
    </row>
    <row r="6" spans="1:14" x14ac:dyDescent="0.3">
      <c r="A6" s="1291" t="s">
        <v>3</v>
      </c>
      <c r="B6" s="1305" t="s">
        <v>21</v>
      </c>
      <c r="C6" s="1305"/>
      <c r="D6" s="1305"/>
      <c r="E6" s="1298" t="s">
        <v>6</v>
      </c>
      <c r="F6" s="1291" t="s">
        <v>5</v>
      </c>
      <c r="G6" s="1297" t="s">
        <v>55</v>
      </c>
      <c r="H6" s="1297"/>
      <c r="I6" s="1297" t="s">
        <v>56</v>
      </c>
      <c r="J6" s="1297"/>
      <c r="K6" s="756" t="s">
        <v>57</v>
      </c>
      <c r="L6" s="1292" t="s">
        <v>10</v>
      </c>
    </row>
    <row r="7" spans="1:14" x14ac:dyDescent="0.3">
      <c r="A7" s="1292"/>
      <c r="B7" s="1298"/>
      <c r="C7" s="1298"/>
      <c r="D7" s="1298"/>
      <c r="E7" s="1299"/>
      <c r="F7" s="1292"/>
      <c r="G7" s="835" t="s">
        <v>58</v>
      </c>
      <c r="H7" s="835" t="s">
        <v>49</v>
      </c>
      <c r="I7" s="756" t="s">
        <v>58</v>
      </c>
      <c r="J7" s="836" t="s">
        <v>49</v>
      </c>
      <c r="K7" s="837" t="s">
        <v>8</v>
      </c>
      <c r="L7" s="1296"/>
    </row>
    <row r="8" spans="1:14" x14ac:dyDescent="0.3">
      <c r="A8" s="507"/>
      <c r="B8" s="838" t="s">
        <v>60</v>
      </c>
      <c r="C8" s="839"/>
      <c r="D8" s="840"/>
      <c r="E8" s="841"/>
      <c r="F8" s="974"/>
      <c r="G8" s="842"/>
      <c r="H8" s="842"/>
      <c r="I8" s="843"/>
      <c r="J8" s="844"/>
      <c r="K8" s="844"/>
      <c r="L8" s="975"/>
    </row>
    <row r="9" spans="1:14" x14ac:dyDescent="0.3">
      <c r="A9" s="846">
        <v>1.1000000000000001</v>
      </c>
      <c r="B9" s="847" t="s">
        <v>340</v>
      </c>
      <c r="C9" s="761"/>
      <c r="D9" s="761"/>
      <c r="E9" s="848">
        <v>4</v>
      </c>
      <c r="F9" s="849" t="s">
        <v>380</v>
      </c>
      <c r="G9" s="1054">
        <v>0</v>
      </c>
      <c r="H9" s="1055">
        <v>0</v>
      </c>
      <c r="I9" s="1055">
        <v>125</v>
      </c>
      <c r="J9" s="1056">
        <f>ROUNDDOWN(I9*E9,2)</f>
        <v>500</v>
      </c>
      <c r="K9" s="1057">
        <f>H9+J9</f>
        <v>500</v>
      </c>
      <c r="L9" s="850"/>
    </row>
    <row r="10" spans="1:14" x14ac:dyDescent="0.3">
      <c r="A10" s="846">
        <v>1.2</v>
      </c>
      <c r="B10" s="847" t="s">
        <v>341</v>
      </c>
      <c r="C10" s="761"/>
      <c r="D10" s="851"/>
      <c r="E10" s="852">
        <v>1.5</v>
      </c>
      <c r="F10" s="846" t="s">
        <v>256</v>
      </c>
      <c r="G10" s="1058">
        <v>406.54</v>
      </c>
      <c r="H10" s="1058">
        <f t="shared" ref="H10:H41" si="0">E10*G10</f>
        <v>609.81000000000006</v>
      </c>
      <c r="I10" s="1059">
        <v>99</v>
      </c>
      <c r="J10" s="1056">
        <f t="shared" ref="J10:J16" si="1">ROUNDDOWN(I10*E10,2)</f>
        <v>148.5</v>
      </c>
      <c r="K10" s="1057">
        <f>H10+J10</f>
        <v>758.31000000000006</v>
      </c>
      <c r="L10" s="850"/>
    </row>
    <row r="11" spans="1:14" x14ac:dyDescent="0.3">
      <c r="A11" s="846"/>
      <c r="B11" s="853" t="s">
        <v>69</v>
      </c>
      <c r="C11" s="834"/>
      <c r="D11" s="854"/>
      <c r="E11" s="852"/>
      <c r="F11" s="846"/>
      <c r="G11" s="1058"/>
      <c r="H11" s="1058"/>
      <c r="I11" s="1059"/>
      <c r="J11" s="1056"/>
      <c r="K11" s="1057"/>
      <c r="L11" s="850"/>
    </row>
    <row r="12" spans="1:14" x14ac:dyDescent="0.3">
      <c r="A12" s="846">
        <v>2.1</v>
      </c>
      <c r="B12" s="847" t="s">
        <v>342</v>
      </c>
      <c r="C12" s="761"/>
      <c r="D12" s="851"/>
      <c r="E12" s="852">
        <v>23</v>
      </c>
      <c r="F12" s="846" t="s">
        <v>380</v>
      </c>
      <c r="G12" s="1058">
        <v>400</v>
      </c>
      <c r="H12" s="1058">
        <f t="shared" si="0"/>
        <v>9200</v>
      </c>
      <c r="I12" s="1059">
        <v>133</v>
      </c>
      <c r="J12" s="1056">
        <f t="shared" si="1"/>
        <v>3059</v>
      </c>
      <c r="K12" s="1057">
        <f t="shared" ref="K12:K41" si="2">H12+J12</f>
        <v>12259</v>
      </c>
      <c r="L12" s="850"/>
    </row>
    <row r="13" spans="1:14" x14ac:dyDescent="0.3">
      <c r="A13" s="846">
        <v>2.2000000000000002</v>
      </c>
      <c r="B13" s="847" t="s">
        <v>228</v>
      </c>
      <c r="C13" s="761"/>
      <c r="D13" s="851"/>
      <c r="E13" s="852">
        <v>6</v>
      </c>
      <c r="F13" s="846" t="s">
        <v>197</v>
      </c>
      <c r="G13" s="1058">
        <v>27</v>
      </c>
      <c r="H13" s="1058">
        <f t="shared" si="0"/>
        <v>162</v>
      </c>
      <c r="I13" s="1146" t="s">
        <v>65</v>
      </c>
      <c r="J13" s="1147" t="s">
        <v>65</v>
      </c>
      <c r="K13" s="1057">
        <f>H13</f>
        <v>162</v>
      </c>
      <c r="L13" s="850"/>
    </row>
    <row r="14" spans="1:14" x14ac:dyDescent="0.3">
      <c r="A14" s="846"/>
      <c r="B14" s="853" t="s">
        <v>66</v>
      </c>
      <c r="C14" s="834"/>
      <c r="D14" s="854"/>
      <c r="E14" s="852"/>
      <c r="F14" s="846"/>
      <c r="G14" s="1058"/>
      <c r="H14" s="1058"/>
      <c r="I14" s="1059"/>
      <c r="J14" s="1056"/>
      <c r="K14" s="1057"/>
      <c r="L14" s="850"/>
    </row>
    <row r="15" spans="1:14" x14ac:dyDescent="0.3">
      <c r="A15" s="846">
        <v>3.1</v>
      </c>
      <c r="B15" s="847" t="s">
        <v>343</v>
      </c>
      <c r="C15" s="761"/>
      <c r="D15" s="851"/>
      <c r="E15" s="852">
        <v>0.2</v>
      </c>
      <c r="F15" s="846" t="s">
        <v>256</v>
      </c>
      <c r="G15" s="1058">
        <v>1705.61</v>
      </c>
      <c r="H15" s="1058">
        <f t="shared" si="0"/>
        <v>341.12200000000001</v>
      </c>
      <c r="I15" s="1059">
        <v>398</v>
      </c>
      <c r="J15" s="1056">
        <f t="shared" si="1"/>
        <v>79.599999999999994</v>
      </c>
      <c r="K15" s="1057">
        <f t="shared" si="2"/>
        <v>420.72199999999998</v>
      </c>
      <c r="L15" s="850"/>
    </row>
    <row r="16" spans="1:14" x14ac:dyDescent="0.3">
      <c r="A16" s="846">
        <v>3.2</v>
      </c>
      <c r="B16" s="777" t="s">
        <v>344</v>
      </c>
      <c r="C16" s="761"/>
      <c r="D16" s="851"/>
      <c r="E16" s="852">
        <v>4</v>
      </c>
      <c r="F16" s="846" t="s">
        <v>256</v>
      </c>
      <c r="G16" s="1058">
        <v>1799.07</v>
      </c>
      <c r="H16" s="1058">
        <f t="shared" si="0"/>
        <v>7196.28</v>
      </c>
      <c r="I16" s="1059">
        <v>498</v>
      </c>
      <c r="J16" s="1056">
        <f t="shared" si="1"/>
        <v>1992</v>
      </c>
      <c r="K16" s="1057">
        <f t="shared" si="2"/>
        <v>9188.2799999999988</v>
      </c>
      <c r="L16" s="850"/>
    </row>
    <row r="17" spans="1:12" x14ac:dyDescent="0.3">
      <c r="A17" s="846"/>
      <c r="B17" s="853" t="s">
        <v>67</v>
      </c>
      <c r="C17" s="834"/>
      <c r="D17" s="854"/>
      <c r="E17" s="852"/>
      <c r="F17" s="846"/>
      <c r="G17" s="1058"/>
      <c r="H17" s="1058"/>
      <c r="I17" s="1059"/>
      <c r="J17" s="1057"/>
      <c r="K17" s="1057"/>
      <c r="L17" s="850"/>
    </row>
    <row r="18" spans="1:12" x14ac:dyDescent="0.3">
      <c r="A18" s="846">
        <v>4.0999999999999996</v>
      </c>
      <c r="B18" s="847" t="s">
        <v>345</v>
      </c>
      <c r="C18" s="761"/>
      <c r="D18" s="851"/>
      <c r="E18" s="852">
        <v>27</v>
      </c>
      <c r="F18" s="846" t="s">
        <v>197</v>
      </c>
      <c r="G18" s="1058">
        <v>18.309999999999999</v>
      </c>
      <c r="H18" s="1058">
        <f t="shared" si="0"/>
        <v>494.36999999999995</v>
      </c>
      <c r="I18" s="1059">
        <v>3.4</v>
      </c>
      <c r="J18" s="1057">
        <f t="shared" ref="J18:J41" si="3">E18*I18</f>
        <v>91.8</v>
      </c>
      <c r="K18" s="1057">
        <f t="shared" si="2"/>
        <v>586.16999999999996</v>
      </c>
      <c r="L18" s="850"/>
    </row>
    <row r="19" spans="1:12" x14ac:dyDescent="0.3">
      <c r="A19" s="846">
        <v>4.2</v>
      </c>
      <c r="B19" s="847" t="s">
        <v>346</v>
      </c>
      <c r="C19" s="761"/>
      <c r="D19" s="851"/>
      <c r="E19" s="852">
        <v>280</v>
      </c>
      <c r="F19" s="846" t="s">
        <v>197</v>
      </c>
      <c r="G19" s="1058">
        <v>17.13</v>
      </c>
      <c r="H19" s="1058">
        <f t="shared" si="0"/>
        <v>4796.3999999999996</v>
      </c>
      <c r="I19" s="1059">
        <v>3.4</v>
      </c>
      <c r="J19" s="1057">
        <f t="shared" si="3"/>
        <v>952</v>
      </c>
      <c r="K19" s="1057">
        <f t="shared" si="2"/>
        <v>5748.4</v>
      </c>
      <c r="L19" s="850"/>
    </row>
    <row r="20" spans="1:12" x14ac:dyDescent="0.3">
      <c r="A20" s="846">
        <v>4.3</v>
      </c>
      <c r="B20" s="847" t="s">
        <v>347</v>
      </c>
      <c r="C20" s="761"/>
      <c r="D20" s="851"/>
      <c r="E20" s="852">
        <v>108</v>
      </c>
      <c r="F20" s="846" t="s">
        <v>197</v>
      </c>
      <c r="G20" s="1058">
        <v>19.2</v>
      </c>
      <c r="H20" s="1058">
        <f t="shared" si="0"/>
        <v>2073.6</v>
      </c>
      <c r="I20" s="1059">
        <v>3.4</v>
      </c>
      <c r="J20" s="1057">
        <f t="shared" si="3"/>
        <v>367.2</v>
      </c>
      <c r="K20" s="1057">
        <f t="shared" si="2"/>
        <v>2440.7999999999997</v>
      </c>
      <c r="L20" s="850"/>
    </row>
    <row r="21" spans="1:12" x14ac:dyDescent="0.3">
      <c r="A21" s="846">
        <v>4.4000000000000004</v>
      </c>
      <c r="B21" s="847" t="s">
        <v>348</v>
      </c>
      <c r="C21" s="761"/>
      <c r="D21" s="851"/>
      <c r="E21" s="852">
        <v>52</v>
      </c>
      <c r="F21" s="846" t="s">
        <v>197</v>
      </c>
      <c r="G21" s="1058">
        <v>18.66</v>
      </c>
      <c r="H21" s="1058">
        <f t="shared" si="0"/>
        <v>970.32</v>
      </c>
      <c r="I21" s="1059">
        <v>3.4</v>
      </c>
      <c r="J21" s="1057">
        <f t="shared" si="3"/>
        <v>176.79999999999998</v>
      </c>
      <c r="K21" s="1057">
        <f t="shared" si="2"/>
        <v>1147.1200000000001</v>
      </c>
      <c r="L21" s="850"/>
    </row>
    <row r="22" spans="1:12" x14ac:dyDescent="0.3">
      <c r="A22" s="846">
        <v>4.5</v>
      </c>
      <c r="B22" s="847" t="s">
        <v>349</v>
      </c>
      <c r="C22" s="761"/>
      <c r="D22" s="851"/>
      <c r="E22" s="852">
        <v>6</v>
      </c>
      <c r="F22" s="846" t="s">
        <v>197</v>
      </c>
      <c r="G22" s="1058">
        <v>24</v>
      </c>
      <c r="H22" s="1058">
        <f t="shared" si="0"/>
        <v>144</v>
      </c>
      <c r="I22" s="1146" t="s">
        <v>65</v>
      </c>
      <c r="J22" s="1147" t="s">
        <v>65</v>
      </c>
      <c r="K22" s="1057">
        <f>H22</f>
        <v>144</v>
      </c>
      <c r="L22" s="850"/>
    </row>
    <row r="23" spans="1:12" x14ac:dyDescent="0.3">
      <c r="A23" s="846"/>
      <c r="B23" s="853" t="s">
        <v>350</v>
      </c>
      <c r="C23" s="834"/>
      <c r="D23" s="854"/>
      <c r="E23" s="852"/>
      <c r="F23" s="846"/>
      <c r="G23" s="1058"/>
      <c r="H23" s="1058"/>
      <c r="I23" s="1059"/>
      <c r="J23" s="1057"/>
      <c r="K23" s="1057"/>
      <c r="L23" s="850"/>
    </row>
    <row r="24" spans="1:12" x14ac:dyDescent="0.3">
      <c r="A24" s="846">
        <v>5.0999999999999996</v>
      </c>
      <c r="B24" s="847" t="s">
        <v>512</v>
      </c>
      <c r="C24" s="761"/>
      <c r="D24" s="851"/>
      <c r="E24" s="852">
        <v>2</v>
      </c>
      <c r="F24" s="846" t="s">
        <v>199</v>
      </c>
      <c r="G24" s="1058">
        <v>950</v>
      </c>
      <c r="H24" s="1058">
        <f t="shared" si="0"/>
        <v>1900</v>
      </c>
      <c r="I24" s="1059"/>
      <c r="J24" s="1057"/>
      <c r="K24" s="1057">
        <f t="shared" si="2"/>
        <v>1900</v>
      </c>
      <c r="L24" s="850"/>
    </row>
    <row r="25" spans="1:12" x14ac:dyDescent="0.3">
      <c r="A25" s="846"/>
      <c r="B25" s="847" t="s">
        <v>511</v>
      </c>
      <c r="C25" s="761"/>
      <c r="D25" s="851"/>
      <c r="E25" s="852"/>
      <c r="F25" s="846"/>
      <c r="G25" s="1058"/>
      <c r="H25" s="1058"/>
      <c r="I25" s="1059"/>
      <c r="J25" s="1057"/>
      <c r="K25" s="1057"/>
      <c r="L25" s="850"/>
    </row>
    <row r="26" spans="1:12" x14ac:dyDescent="0.3">
      <c r="A26" s="846">
        <v>5.2</v>
      </c>
      <c r="B26" s="847" t="s">
        <v>351</v>
      </c>
      <c r="C26" s="761"/>
      <c r="D26" s="851"/>
      <c r="E26" s="852">
        <v>7</v>
      </c>
      <c r="F26" s="846" t="s">
        <v>199</v>
      </c>
      <c r="G26" s="1058">
        <v>462</v>
      </c>
      <c r="H26" s="1058">
        <f t="shared" si="0"/>
        <v>3234</v>
      </c>
      <c r="I26" s="1059"/>
      <c r="J26" s="1057">
        <v>3370</v>
      </c>
      <c r="K26" s="1057">
        <f t="shared" si="2"/>
        <v>6604</v>
      </c>
      <c r="L26" s="850"/>
    </row>
    <row r="27" spans="1:12" x14ac:dyDescent="0.3">
      <c r="A27" s="846">
        <v>5.3</v>
      </c>
      <c r="B27" s="777" t="s">
        <v>352</v>
      </c>
      <c r="C27" s="761"/>
      <c r="D27" s="851"/>
      <c r="E27" s="852">
        <v>7</v>
      </c>
      <c r="F27" s="846" t="s">
        <v>199</v>
      </c>
      <c r="G27" s="1058">
        <v>545</v>
      </c>
      <c r="H27" s="1058">
        <f t="shared" si="0"/>
        <v>3815</v>
      </c>
      <c r="I27" s="1059"/>
      <c r="J27" s="1057"/>
      <c r="K27" s="1057">
        <f t="shared" si="2"/>
        <v>3815</v>
      </c>
      <c r="L27" s="850"/>
    </row>
    <row r="28" spans="1:12" x14ac:dyDescent="0.3">
      <c r="A28" s="846">
        <v>5.4</v>
      </c>
      <c r="B28" s="777" t="s">
        <v>353</v>
      </c>
      <c r="C28" s="761"/>
      <c r="D28" s="851"/>
      <c r="E28" s="852">
        <v>4</v>
      </c>
      <c r="F28" s="846" t="s">
        <v>199</v>
      </c>
      <c r="G28" s="1058">
        <v>288</v>
      </c>
      <c r="H28" s="1058">
        <f t="shared" si="0"/>
        <v>1152</v>
      </c>
      <c r="I28" s="1059"/>
      <c r="J28" s="1057"/>
      <c r="K28" s="1057">
        <f t="shared" si="2"/>
        <v>1152</v>
      </c>
      <c r="L28" s="850"/>
    </row>
    <row r="29" spans="1:12" x14ac:dyDescent="0.3">
      <c r="A29" s="846">
        <v>5.5</v>
      </c>
      <c r="B29" s="847" t="s">
        <v>354</v>
      </c>
      <c r="C29" s="761"/>
      <c r="D29" s="851"/>
      <c r="E29" s="852">
        <v>8</v>
      </c>
      <c r="F29" s="846" t="s">
        <v>19</v>
      </c>
      <c r="G29" s="1058">
        <v>45</v>
      </c>
      <c r="H29" s="1058">
        <f t="shared" si="0"/>
        <v>360</v>
      </c>
      <c r="I29" s="1146" t="s">
        <v>65</v>
      </c>
      <c r="J29" s="1147" t="s">
        <v>65</v>
      </c>
      <c r="K29" s="1057">
        <f>H29</f>
        <v>360</v>
      </c>
      <c r="L29" s="850"/>
    </row>
    <row r="30" spans="1:12" x14ac:dyDescent="0.3">
      <c r="A30" s="846">
        <v>5.6</v>
      </c>
      <c r="B30" s="847" t="s">
        <v>366</v>
      </c>
      <c r="C30" s="761"/>
      <c r="D30" s="851"/>
      <c r="E30" s="852">
        <v>62</v>
      </c>
      <c r="F30" s="846" t="s">
        <v>19</v>
      </c>
      <c r="G30" s="1058">
        <v>58</v>
      </c>
      <c r="H30" s="1058">
        <f t="shared" si="0"/>
        <v>3596</v>
      </c>
      <c r="I30" s="1059">
        <v>11</v>
      </c>
      <c r="J30" s="1057">
        <f t="shared" si="3"/>
        <v>682</v>
      </c>
      <c r="K30" s="1057">
        <f t="shared" si="2"/>
        <v>4278</v>
      </c>
      <c r="L30" s="850"/>
    </row>
    <row r="31" spans="1:12" x14ac:dyDescent="0.3">
      <c r="A31" s="846"/>
      <c r="B31" s="847" t="s">
        <v>365</v>
      </c>
      <c r="C31" s="761"/>
      <c r="D31" s="851"/>
      <c r="E31" s="852"/>
      <c r="F31" s="846"/>
      <c r="G31" s="1058"/>
      <c r="H31" s="1058"/>
      <c r="I31" s="1059"/>
      <c r="J31" s="1057"/>
      <c r="K31" s="1057"/>
      <c r="L31" s="850"/>
    </row>
    <row r="32" spans="1:12" x14ac:dyDescent="0.3">
      <c r="A32" s="846">
        <v>5.7</v>
      </c>
      <c r="B32" s="847" t="s">
        <v>355</v>
      </c>
      <c r="C32" s="761"/>
      <c r="D32" s="851"/>
      <c r="E32" s="852">
        <v>13</v>
      </c>
      <c r="F32" s="846" t="s">
        <v>381</v>
      </c>
      <c r="G32" s="1058">
        <v>104</v>
      </c>
      <c r="H32" s="1058">
        <f t="shared" si="0"/>
        <v>1352</v>
      </c>
      <c r="I32" s="1146" t="s">
        <v>65</v>
      </c>
      <c r="J32" s="1147" t="s">
        <v>65</v>
      </c>
      <c r="K32" s="1057">
        <f>H32</f>
        <v>1352</v>
      </c>
      <c r="L32" s="850"/>
    </row>
    <row r="33" spans="1:13" x14ac:dyDescent="0.3">
      <c r="A33" s="846">
        <v>5.8</v>
      </c>
      <c r="B33" s="847" t="s">
        <v>356</v>
      </c>
      <c r="C33" s="761"/>
      <c r="D33" s="851"/>
      <c r="E33" s="852">
        <v>62</v>
      </c>
      <c r="F33" s="846" t="s">
        <v>200</v>
      </c>
      <c r="G33" s="1058">
        <v>4</v>
      </c>
      <c r="H33" s="1058">
        <f t="shared" si="0"/>
        <v>248</v>
      </c>
      <c r="I33" s="1146" t="s">
        <v>65</v>
      </c>
      <c r="J33" s="1147" t="s">
        <v>65</v>
      </c>
      <c r="K33" s="1057">
        <f>H33</f>
        <v>248</v>
      </c>
      <c r="L33" s="850"/>
    </row>
    <row r="34" spans="1:13" x14ac:dyDescent="0.3">
      <c r="A34" s="846"/>
      <c r="B34" s="853" t="s">
        <v>357</v>
      </c>
      <c r="C34" s="834"/>
      <c r="D34" s="854"/>
      <c r="E34" s="852"/>
      <c r="F34" s="846"/>
      <c r="G34" s="1058"/>
      <c r="H34" s="1058"/>
      <c r="I34" s="1059"/>
      <c r="J34" s="1057"/>
      <c r="K34" s="1057"/>
      <c r="L34" s="850"/>
    </row>
    <row r="35" spans="1:13" x14ac:dyDescent="0.3">
      <c r="A35" s="846">
        <v>6.1</v>
      </c>
      <c r="B35" s="847" t="s">
        <v>358</v>
      </c>
      <c r="C35" s="761"/>
      <c r="D35" s="851"/>
      <c r="E35" s="852">
        <v>22</v>
      </c>
      <c r="F35" s="846" t="s">
        <v>380</v>
      </c>
      <c r="G35" s="1058">
        <v>225</v>
      </c>
      <c r="H35" s="1058">
        <f t="shared" si="0"/>
        <v>4950</v>
      </c>
      <c r="I35" s="1059">
        <v>89</v>
      </c>
      <c r="J35" s="1057">
        <f t="shared" si="3"/>
        <v>1958</v>
      </c>
      <c r="K35" s="1057">
        <f t="shared" si="2"/>
        <v>6908</v>
      </c>
      <c r="L35" s="850"/>
    </row>
    <row r="36" spans="1:13" x14ac:dyDescent="0.3">
      <c r="A36" s="846">
        <v>6.2</v>
      </c>
      <c r="B36" s="847" t="s">
        <v>359</v>
      </c>
      <c r="C36" s="761"/>
      <c r="D36" s="851"/>
      <c r="E36" s="852">
        <v>1.9</v>
      </c>
      <c r="F36" s="846" t="s">
        <v>380</v>
      </c>
      <c r="G36" s="1058">
        <v>206</v>
      </c>
      <c r="H36" s="1058">
        <f t="shared" si="0"/>
        <v>391.4</v>
      </c>
      <c r="I36" s="1059">
        <v>60</v>
      </c>
      <c r="J36" s="1057">
        <f t="shared" si="3"/>
        <v>114</v>
      </c>
      <c r="K36" s="1057">
        <f t="shared" si="2"/>
        <v>505.4</v>
      </c>
      <c r="L36" s="850"/>
    </row>
    <row r="37" spans="1:13" x14ac:dyDescent="0.3">
      <c r="A37" s="846"/>
      <c r="B37" s="853" t="s">
        <v>360</v>
      </c>
      <c r="C37" s="834"/>
      <c r="D37" s="854"/>
      <c r="E37" s="852"/>
      <c r="F37" s="846"/>
      <c r="G37" s="1058"/>
      <c r="H37" s="1058"/>
      <c r="I37" s="1059"/>
      <c r="J37" s="1057"/>
      <c r="K37" s="1057"/>
      <c r="L37" s="850"/>
    </row>
    <row r="38" spans="1:13" x14ac:dyDescent="0.3">
      <c r="A38" s="846">
        <v>7.1</v>
      </c>
      <c r="B38" s="847" t="s">
        <v>361</v>
      </c>
      <c r="C38" s="761"/>
      <c r="D38" s="851"/>
      <c r="E38" s="852">
        <v>46</v>
      </c>
      <c r="F38" s="846" t="s">
        <v>380</v>
      </c>
      <c r="G38" s="1058">
        <v>55</v>
      </c>
      <c r="H38" s="1058">
        <f t="shared" si="0"/>
        <v>2530</v>
      </c>
      <c r="I38" s="1059">
        <v>82</v>
      </c>
      <c r="J38" s="1057">
        <f t="shared" si="3"/>
        <v>3772</v>
      </c>
      <c r="K38" s="1057">
        <f t="shared" si="2"/>
        <v>6302</v>
      </c>
      <c r="L38" s="850"/>
    </row>
    <row r="39" spans="1:13" x14ac:dyDescent="0.3">
      <c r="A39" s="846"/>
      <c r="B39" s="853" t="s">
        <v>362</v>
      </c>
      <c r="C39" s="834"/>
      <c r="D39" s="854"/>
      <c r="E39" s="852"/>
      <c r="F39" s="846"/>
      <c r="G39" s="1058"/>
      <c r="H39" s="1058"/>
      <c r="I39" s="1059"/>
      <c r="J39" s="1057"/>
      <c r="K39" s="1057"/>
      <c r="L39" s="850"/>
    </row>
    <row r="40" spans="1:13" x14ac:dyDescent="0.3">
      <c r="A40" s="846">
        <v>8.1</v>
      </c>
      <c r="B40" s="847" t="s">
        <v>363</v>
      </c>
      <c r="C40" s="761"/>
      <c r="D40" s="851"/>
      <c r="E40" s="852">
        <v>69</v>
      </c>
      <c r="F40" s="846" t="s">
        <v>380</v>
      </c>
      <c r="G40" s="1058">
        <v>35</v>
      </c>
      <c r="H40" s="1058">
        <f t="shared" si="0"/>
        <v>2415</v>
      </c>
      <c r="I40" s="1059">
        <v>30</v>
      </c>
      <c r="J40" s="1057">
        <f t="shared" si="3"/>
        <v>2070</v>
      </c>
      <c r="K40" s="1057">
        <f>H40+J40</f>
        <v>4485</v>
      </c>
      <c r="L40" s="850"/>
    </row>
    <row r="41" spans="1:13" x14ac:dyDescent="0.3">
      <c r="A41" s="846">
        <v>8.1999999999999993</v>
      </c>
      <c r="B41" s="847" t="s">
        <v>364</v>
      </c>
      <c r="C41" s="761"/>
      <c r="D41" s="851"/>
      <c r="E41" s="852">
        <v>15</v>
      </c>
      <c r="F41" s="846" t="s">
        <v>380</v>
      </c>
      <c r="G41" s="1058">
        <v>45</v>
      </c>
      <c r="H41" s="1058">
        <f t="shared" si="0"/>
        <v>675</v>
      </c>
      <c r="I41" s="1059">
        <v>38</v>
      </c>
      <c r="J41" s="1057">
        <f t="shared" si="3"/>
        <v>570</v>
      </c>
      <c r="K41" s="1057">
        <f t="shared" si="2"/>
        <v>1245</v>
      </c>
      <c r="L41" s="850"/>
    </row>
    <row r="42" spans="1:13" x14ac:dyDescent="0.3">
      <c r="A42" s="855"/>
      <c r="B42" s="1300" t="s">
        <v>61</v>
      </c>
      <c r="C42" s="1301"/>
      <c r="D42" s="1302"/>
      <c r="E42" s="856"/>
      <c r="F42" s="857"/>
      <c r="G42" s="1060"/>
      <c r="H42" s="1061">
        <f>SUM(H9:H41)</f>
        <v>52606.301999999996</v>
      </c>
      <c r="I42" s="1062"/>
      <c r="J42" s="1063">
        <f>SUM(J9:J41)</f>
        <v>19902.900000000001</v>
      </c>
      <c r="K42" s="1063">
        <f>SUM(K9:K41)</f>
        <v>72509.20199999999</v>
      </c>
      <c r="L42" s="887"/>
    </row>
    <row r="43" spans="1:13" x14ac:dyDescent="0.3">
      <c r="A43" s="967"/>
      <c r="B43" s="1303" t="s">
        <v>62</v>
      </c>
      <c r="C43" s="1304"/>
      <c r="D43" s="1304"/>
      <c r="E43" s="966"/>
      <c r="F43" s="967"/>
      <c r="G43" s="1064"/>
      <c r="H43" s="1065">
        <f>H42</f>
        <v>52606.301999999996</v>
      </c>
      <c r="I43" s="1065"/>
      <c r="J43" s="1065">
        <f>J42</f>
        <v>19902.900000000001</v>
      </c>
      <c r="K43" s="1065">
        <f>K42</f>
        <v>72509.20199999999</v>
      </c>
      <c r="L43" s="967"/>
    </row>
    <row r="44" spans="1:13" x14ac:dyDescent="0.3">
      <c r="A44" s="846"/>
      <c r="B44" s="1293" t="s">
        <v>369</v>
      </c>
      <c r="C44" s="1294"/>
      <c r="D44" s="1295"/>
      <c r="E44" s="964"/>
      <c r="F44" s="617"/>
      <c r="G44" s="1058"/>
      <c r="H44" s="1058"/>
      <c r="I44" s="1058"/>
      <c r="J44" s="1059"/>
      <c r="K44" s="1057"/>
      <c r="L44" s="965"/>
    </row>
    <row r="45" spans="1:13" x14ac:dyDescent="0.3">
      <c r="A45" s="846">
        <v>9.1</v>
      </c>
      <c r="B45" s="1288" t="s">
        <v>388</v>
      </c>
      <c r="C45" s="1289"/>
      <c r="D45" s="1290"/>
      <c r="E45" s="852">
        <v>23</v>
      </c>
      <c r="F45" s="829" t="s">
        <v>380</v>
      </c>
      <c r="G45" s="1058">
        <v>370</v>
      </c>
      <c r="H45" s="1058">
        <f>E45*G45</f>
        <v>8510</v>
      </c>
      <c r="I45" s="1059">
        <v>92</v>
      </c>
      <c r="J45" s="1057">
        <f>E45*I45</f>
        <v>2116</v>
      </c>
      <c r="K45" s="1057">
        <f>H45+J45</f>
        <v>10626</v>
      </c>
      <c r="L45" s="858"/>
      <c r="M45" s="776"/>
    </row>
    <row r="46" spans="1:13" x14ac:dyDescent="0.3">
      <c r="A46" s="846">
        <v>9.1999999999999993</v>
      </c>
      <c r="B46" s="1285" t="s">
        <v>373</v>
      </c>
      <c r="C46" s="1286"/>
      <c r="D46" s="1287"/>
      <c r="E46" s="852">
        <v>2</v>
      </c>
      <c r="F46" s="829" t="s">
        <v>382</v>
      </c>
      <c r="G46" s="1058">
        <v>940</v>
      </c>
      <c r="H46" s="1058">
        <f t="shared" ref="H46:H55" si="4">E46*G46</f>
        <v>1880</v>
      </c>
      <c r="I46" s="1146" t="s">
        <v>65</v>
      </c>
      <c r="J46" s="1147" t="s">
        <v>65</v>
      </c>
      <c r="K46" s="1057">
        <f>H46</f>
        <v>1880</v>
      </c>
      <c r="L46" s="858"/>
      <c r="M46" s="776"/>
    </row>
    <row r="47" spans="1:13" x14ac:dyDescent="0.3">
      <c r="A47" s="846">
        <v>9.3000000000000007</v>
      </c>
      <c r="B47" s="1285" t="s">
        <v>370</v>
      </c>
      <c r="C47" s="1286"/>
      <c r="D47" s="1287"/>
      <c r="E47" s="852">
        <v>1</v>
      </c>
      <c r="F47" s="829" t="s">
        <v>236</v>
      </c>
      <c r="G47" s="1058">
        <v>35</v>
      </c>
      <c r="H47" s="1058">
        <f t="shared" si="4"/>
        <v>35</v>
      </c>
      <c r="I47" s="1146" t="s">
        <v>65</v>
      </c>
      <c r="J47" s="1147" t="s">
        <v>65</v>
      </c>
      <c r="K47" s="1057">
        <f t="shared" ref="K47:K52" si="5">H47</f>
        <v>35</v>
      </c>
      <c r="L47" s="858"/>
      <c r="M47" s="776"/>
    </row>
    <row r="48" spans="1:13" x14ac:dyDescent="0.3">
      <c r="A48" s="846">
        <v>9.4</v>
      </c>
      <c r="B48" s="1285" t="s">
        <v>371</v>
      </c>
      <c r="C48" s="1286"/>
      <c r="D48" s="1287"/>
      <c r="E48" s="852">
        <v>1</v>
      </c>
      <c r="F48" s="829" t="s">
        <v>203</v>
      </c>
      <c r="G48" s="1058">
        <v>280</v>
      </c>
      <c r="H48" s="1058">
        <f t="shared" si="4"/>
        <v>280</v>
      </c>
      <c r="I48" s="1146" t="s">
        <v>65</v>
      </c>
      <c r="J48" s="1147" t="s">
        <v>65</v>
      </c>
      <c r="K48" s="1057">
        <f t="shared" si="5"/>
        <v>280</v>
      </c>
      <c r="L48" s="858"/>
      <c r="M48" s="776"/>
    </row>
    <row r="49" spans="1:16" x14ac:dyDescent="0.3">
      <c r="A49" s="846">
        <v>9.5</v>
      </c>
      <c r="B49" s="1285" t="s">
        <v>372</v>
      </c>
      <c r="C49" s="1286"/>
      <c r="D49" s="1287"/>
      <c r="E49" s="852">
        <v>3</v>
      </c>
      <c r="F49" s="829" t="s">
        <v>236</v>
      </c>
      <c r="G49" s="1058">
        <v>30</v>
      </c>
      <c r="H49" s="1058">
        <f t="shared" si="4"/>
        <v>90</v>
      </c>
      <c r="I49" s="1146" t="s">
        <v>65</v>
      </c>
      <c r="J49" s="1147">
        <v>1340</v>
      </c>
      <c r="K49" s="1057">
        <f>H49+J49</f>
        <v>1430</v>
      </c>
      <c r="L49" s="858"/>
      <c r="M49" s="776"/>
    </row>
    <row r="50" spans="1:16" x14ac:dyDescent="0.3">
      <c r="A50" s="846">
        <v>9.6</v>
      </c>
      <c r="B50" s="1285" t="s">
        <v>374</v>
      </c>
      <c r="C50" s="1286"/>
      <c r="D50" s="1287"/>
      <c r="E50" s="852">
        <v>4</v>
      </c>
      <c r="F50" s="829" t="s">
        <v>19</v>
      </c>
      <c r="G50" s="1058">
        <v>70</v>
      </c>
      <c r="H50" s="1058">
        <f t="shared" si="4"/>
        <v>280</v>
      </c>
      <c r="I50" s="1146" t="s">
        <v>65</v>
      </c>
      <c r="J50" s="1147" t="s">
        <v>65</v>
      </c>
      <c r="K50" s="1057">
        <f t="shared" si="5"/>
        <v>280</v>
      </c>
      <c r="L50" s="858"/>
      <c r="M50" s="776"/>
    </row>
    <row r="51" spans="1:16" x14ac:dyDescent="0.3">
      <c r="A51" s="846">
        <v>9.6999999999999993</v>
      </c>
      <c r="B51" s="1285" t="s">
        <v>506</v>
      </c>
      <c r="C51" s="1286"/>
      <c r="D51" s="1287"/>
      <c r="E51" s="852">
        <v>7.2</v>
      </c>
      <c r="F51" s="829" t="s">
        <v>383</v>
      </c>
      <c r="G51" s="1058">
        <v>195</v>
      </c>
      <c r="H51" s="1058">
        <f t="shared" si="4"/>
        <v>1404</v>
      </c>
      <c r="I51" s="1146" t="s">
        <v>65</v>
      </c>
      <c r="J51" s="1147" t="s">
        <v>65</v>
      </c>
      <c r="K51" s="1057">
        <f t="shared" si="5"/>
        <v>1404</v>
      </c>
      <c r="L51" s="858"/>
      <c r="M51" s="776"/>
    </row>
    <row r="52" spans="1:16" x14ac:dyDescent="0.3">
      <c r="A52" s="846">
        <v>9.8000000000000007</v>
      </c>
      <c r="B52" s="1288" t="s">
        <v>352</v>
      </c>
      <c r="C52" s="1289"/>
      <c r="D52" s="1290"/>
      <c r="E52" s="852">
        <v>6</v>
      </c>
      <c r="F52" s="829" t="s">
        <v>199</v>
      </c>
      <c r="G52" s="1058">
        <v>545</v>
      </c>
      <c r="H52" s="1058">
        <f t="shared" si="4"/>
        <v>3270</v>
      </c>
      <c r="I52" s="1146" t="s">
        <v>65</v>
      </c>
      <c r="J52" s="1147" t="s">
        <v>65</v>
      </c>
      <c r="K52" s="1057">
        <f t="shared" si="5"/>
        <v>3270</v>
      </c>
      <c r="L52" s="858"/>
      <c r="M52" s="776"/>
    </row>
    <row r="53" spans="1:16" x14ac:dyDescent="0.3">
      <c r="A53" s="846">
        <v>9.9</v>
      </c>
      <c r="B53" s="1285" t="s">
        <v>375</v>
      </c>
      <c r="C53" s="1286"/>
      <c r="D53" s="1287"/>
      <c r="E53" s="852">
        <v>7.2</v>
      </c>
      <c r="F53" s="829" t="s">
        <v>380</v>
      </c>
      <c r="G53" s="1058">
        <v>110</v>
      </c>
      <c r="H53" s="1058">
        <f t="shared" si="4"/>
        <v>792</v>
      </c>
      <c r="I53" s="1059">
        <v>40</v>
      </c>
      <c r="J53" s="1057">
        <f t="shared" ref="J53:J55" si="6">E53*I53</f>
        <v>288</v>
      </c>
      <c r="K53" s="1057">
        <f t="shared" ref="K53:K55" si="7">H53+J53</f>
        <v>1080</v>
      </c>
      <c r="L53" s="858"/>
      <c r="M53" s="776"/>
    </row>
    <row r="54" spans="1:16" x14ac:dyDescent="0.3">
      <c r="A54" s="846"/>
      <c r="B54" s="1285" t="s">
        <v>376</v>
      </c>
      <c r="C54" s="1286"/>
      <c r="D54" s="1287"/>
      <c r="E54" s="852"/>
      <c r="F54" s="829"/>
      <c r="G54" s="1058"/>
      <c r="H54" s="1058"/>
      <c r="I54" s="1059"/>
      <c r="J54" s="1057"/>
      <c r="K54" s="1057"/>
      <c r="L54" s="858"/>
      <c r="M54" s="776"/>
    </row>
    <row r="55" spans="1:16" x14ac:dyDescent="0.3">
      <c r="A55" s="846">
        <v>9.1</v>
      </c>
      <c r="B55" s="1285" t="s">
        <v>377</v>
      </c>
      <c r="C55" s="1286"/>
      <c r="D55" s="1287"/>
      <c r="E55" s="852">
        <v>1</v>
      </c>
      <c r="F55" s="829" t="s">
        <v>199</v>
      </c>
      <c r="G55" s="1058">
        <v>112</v>
      </c>
      <c r="H55" s="1058">
        <f t="shared" si="4"/>
        <v>112</v>
      </c>
      <c r="I55" s="1059">
        <v>90</v>
      </c>
      <c r="J55" s="1057">
        <f t="shared" si="6"/>
        <v>90</v>
      </c>
      <c r="K55" s="1057">
        <f t="shared" si="7"/>
        <v>202</v>
      </c>
      <c r="L55" s="858"/>
      <c r="M55" s="776"/>
    </row>
    <row r="56" spans="1:16" x14ac:dyDescent="0.3">
      <c r="A56" s="846"/>
      <c r="B56" s="1293" t="s">
        <v>64</v>
      </c>
      <c r="C56" s="1294"/>
      <c r="D56" s="1295"/>
      <c r="E56" s="852"/>
      <c r="F56" s="829"/>
      <c r="G56" s="1058"/>
      <c r="H56" s="1058"/>
      <c r="I56" s="1059"/>
      <c r="J56" s="1057"/>
      <c r="K56" s="1057"/>
      <c r="L56" s="858"/>
      <c r="M56" s="776"/>
    </row>
    <row r="57" spans="1:16" x14ac:dyDescent="0.3">
      <c r="A57" s="846">
        <v>10.1</v>
      </c>
      <c r="B57" s="1285" t="s">
        <v>385</v>
      </c>
      <c r="C57" s="1286"/>
      <c r="D57" s="1287"/>
      <c r="E57" s="852">
        <v>2</v>
      </c>
      <c r="F57" s="829" t="s">
        <v>203</v>
      </c>
      <c r="G57" s="1058">
        <v>460</v>
      </c>
      <c r="H57" s="1058">
        <f t="shared" ref="H57:H61" si="8">E57*G57</f>
        <v>920</v>
      </c>
      <c r="I57" s="1059">
        <v>260</v>
      </c>
      <c r="J57" s="1057">
        <f t="shared" ref="J57:J61" si="9">E57*I57</f>
        <v>520</v>
      </c>
      <c r="K57" s="1057">
        <f t="shared" ref="K57:K61" si="10">H57+J57</f>
        <v>1440</v>
      </c>
      <c r="L57" s="858"/>
      <c r="M57" s="776"/>
    </row>
    <row r="58" spans="1:16" x14ac:dyDescent="0.3">
      <c r="A58" s="846"/>
      <c r="B58" s="963" t="s">
        <v>384</v>
      </c>
      <c r="C58" s="964"/>
      <c r="D58" s="965"/>
      <c r="E58" s="852"/>
      <c r="F58" s="829"/>
      <c r="G58" s="1058"/>
      <c r="H58" s="1058"/>
      <c r="I58" s="1059"/>
      <c r="J58" s="1057"/>
      <c r="K58" s="1057"/>
      <c r="L58" s="858"/>
      <c r="M58" s="776"/>
    </row>
    <row r="59" spans="1:16" x14ac:dyDescent="0.3">
      <c r="A59" s="846">
        <v>10.199999999999999</v>
      </c>
      <c r="B59" s="1285" t="s">
        <v>378</v>
      </c>
      <c r="C59" s="1286"/>
      <c r="D59" s="1287"/>
      <c r="E59" s="852">
        <v>1</v>
      </c>
      <c r="F59" s="829" t="s">
        <v>203</v>
      </c>
      <c r="G59" s="1058">
        <v>230</v>
      </c>
      <c r="H59" s="1058">
        <f t="shared" si="8"/>
        <v>230</v>
      </c>
      <c r="I59" s="1059">
        <v>110</v>
      </c>
      <c r="J59" s="1057">
        <f t="shared" si="9"/>
        <v>110</v>
      </c>
      <c r="K59" s="1057">
        <f t="shared" si="10"/>
        <v>340</v>
      </c>
      <c r="L59" s="858"/>
      <c r="M59" s="776"/>
    </row>
    <row r="60" spans="1:16" x14ac:dyDescent="0.3">
      <c r="A60" s="846"/>
      <c r="B60" s="1293" t="s">
        <v>379</v>
      </c>
      <c r="C60" s="1294"/>
      <c r="D60" s="1295"/>
      <c r="E60" s="852"/>
      <c r="F60" s="829"/>
      <c r="G60" s="1058"/>
      <c r="H60" s="1058"/>
      <c r="I60" s="1059"/>
      <c r="J60" s="1057"/>
      <c r="K60" s="1057"/>
      <c r="L60" s="858"/>
      <c r="M60" s="776"/>
    </row>
    <row r="61" spans="1:16" x14ac:dyDescent="0.3">
      <c r="A61" s="846">
        <v>11.1</v>
      </c>
      <c r="B61" s="1285" t="s">
        <v>387</v>
      </c>
      <c r="C61" s="1286"/>
      <c r="D61" s="1287"/>
      <c r="E61" s="852">
        <v>8</v>
      </c>
      <c r="F61" s="829" t="s">
        <v>77</v>
      </c>
      <c r="G61" s="1058">
        <v>897</v>
      </c>
      <c r="H61" s="1058">
        <f t="shared" si="8"/>
        <v>7176</v>
      </c>
      <c r="I61" s="1059">
        <v>190</v>
      </c>
      <c r="J61" s="1057">
        <f t="shared" si="9"/>
        <v>1520</v>
      </c>
      <c r="K61" s="1057">
        <f t="shared" si="10"/>
        <v>8696</v>
      </c>
      <c r="L61" s="858"/>
      <c r="M61" s="776"/>
    </row>
    <row r="62" spans="1:16" x14ac:dyDescent="0.3">
      <c r="A62" s="846"/>
      <c r="B62" s="1285" t="s">
        <v>386</v>
      </c>
      <c r="C62" s="1286"/>
      <c r="D62" s="1287"/>
      <c r="E62" s="852"/>
      <c r="F62" s="617"/>
      <c r="G62" s="1058"/>
      <c r="H62" s="1058"/>
      <c r="I62" s="1059"/>
      <c r="J62" s="1057"/>
      <c r="K62" s="1057"/>
      <c r="L62" s="965"/>
    </row>
    <row r="63" spans="1:16" x14ac:dyDescent="0.3">
      <c r="A63" s="963"/>
      <c r="B63" s="963"/>
      <c r="C63" s="964"/>
      <c r="D63" s="965"/>
      <c r="E63" s="852"/>
      <c r="F63" s="617"/>
      <c r="G63" s="1058"/>
      <c r="H63" s="1058"/>
      <c r="I63" s="1058"/>
      <c r="J63" s="1059"/>
      <c r="K63" s="1057"/>
      <c r="L63" s="965"/>
      <c r="M63" s="1068"/>
    </row>
    <row r="64" spans="1:16" x14ac:dyDescent="0.3">
      <c r="A64" s="857"/>
      <c r="B64" s="857"/>
      <c r="C64" s="879"/>
      <c r="D64" s="880" t="s">
        <v>44</v>
      </c>
      <c r="E64" s="879"/>
      <c r="F64" s="881"/>
      <c r="G64" s="1061"/>
      <c r="H64" s="1061">
        <f>SUM(H43:H63)</f>
        <v>77585.301999999996</v>
      </c>
      <c r="I64" s="1061"/>
      <c r="J64" s="1062">
        <f>SUM(J43:J63)</f>
        <v>25886.9</v>
      </c>
      <c r="K64" s="1062">
        <f>SUM(K43:K63)</f>
        <v>103472.20199999999</v>
      </c>
      <c r="L64" s="356"/>
      <c r="P64" s="1068"/>
    </row>
    <row r="65" spans="1:12" x14ac:dyDescent="0.3">
      <c r="A65" s="859"/>
      <c r="B65" s="859"/>
      <c r="C65" s="882"/>
      <c r="D65" s="883" t="s">
        <v>59</v>
      </c>
      <c r="E65" s="882"/>
      <c r="F65" s="884"/>
      <c r="G65" s="1066"/>
      <c r="H65" s="1066"/>
      <c r="I65" s="1066"/>
      <c r="J65" s="1067"/>
      <c r="K65" s="1062">
        <f>K64</f>
        <v>103472.20199999999</v>
      </c>
      <c r="L65" s="824"/>
    </row>
    <row r="68" spans="1:12" s="693" customFormat="1" ht="21.75" customHeight="1" x14ac:dyDescent="0.3">
      <c r="A68" s="976"/>
      <c r="B68" s="976"/>
      <c r="C68" s="976"/>
      <c r="D68" s="976"/>
      <c r="E68" s="976"/>
      <c r="F68" s="976"/>
      <c r="G68" s="976"/>
      <c r="H68" s="1273"/>
      <c r="I68" s="1273"/>
      <c r="J68" s="1273"/>
      <c r="K68" s="1273"/>
    </row>
    <row r="69" spans="1:12" s="693" customFormat="1" x14ac:dyDescent="0.3">
      <c r="A69" s="691"/>
      <c r="B69" s="691"/>
      <c r="C69" s="1206"/>
      <c r="D69" s="1206"/>
      <c r="E69" s="1206"/>
      <c r="F69" s="1206"/>
      <c r="G69" s="960"/>
      <c r="H69" s="1206"/>
      <c r="I69" s="1206"/>
      <c r="J69" s="1206"/>
      <c r="K69" s="1206"/>
    </row>
    <row r="70" spans="1:12" s="693" customFormat="1" x14ac:dyDescent="0.3">
      <c r="A70" s="691"/>
      <c r="B70" s="691"/>
      <c r="C70" s="1206"/>
      <c r="D70" s="1206"/>
      <c r="E70" s="1206"/>
      <c r="F70" s="1206"/>
      <c r="G70" s="960"/>
      <c r="H70" s="1206"/>
      <c r="I70" s="1206"/>
      <c r="J70" s="1206"/>
      <c r="K70" s="1206"/>
    </row>
    <row r="71" spans="1:12" s="693" customFormat="1" x14ac:dyDescent="0.3">
      <c r="A71" s="691"/>
      <c r="B71" s="691"/>
      <c r="C71" s="691"/>
      <c r="D71" s="691"/>
      <c r="E71" s="691"/>
      <c r="F71" s="695"/>
      <c r="G71" s="695"/>
      <c r="H71" s="976"/>
      <c r="I71" s="976"/>
      <c r="J71" s="976"/>
      <c r="K71" s="976"/>
    </row>
    <row r="72" spans="1:12" s="693" customFormat="1" ht="21.75" customHeight="1" x14ac:dyDescent="0.3">
      <c r="A72" s="976"/>
      <c r="B72" s="976"/>
      <c r="C72" s="976"/>
      <c r="D72" s="976"/>
      <c r="E72" s="976"/>
      <c r="F72" s="976"/>
      <c r="G72" s="976"/>
      <c r="H72" s="976"/>
      <c r="I72" s="976"/>
      <c r="J72" s="976"/>
      <c r="K72" s="976"/>
    </row>
    <row r="73" spans="1:12" s="693" customFormat="1" ht="21.75" customHeight="1" x14ac:dyDescent="0.3">
      <c r="A73" s="691"/>
      <c r="B73" s="691"/>
      <c r="C73" s="1206"/>
      <c r="D73" s="1206"/>
      <c r="E73" s="1206"/>
      <c r="F73" s="1206"/>
      <c r="G73" s="960"/>
      <c r="H73" s="1206"/>
      <c r="I73" s="1206"/>
      <c r="J73" s="1206"/>
      <c r="K73" s="1206"/>
      <c r="L73" s="976"/>
    </row>
    <row r="74" spans="1:12" s="693" customFormat="1" ht="21.75" customHeight="1" x14ac:dyDescent="0.3">
      <c r="A74" s="691"/>
      <c r="B74" s="691"/>
      <c r="C74" s="1206"/>
      <c r="D74" s="1206"/>
      <c r="E74" s="1206"/>
      <c r="F74" s="1206"/>
      <c r="G74" s="960"/>
      <c r="H74" s="1206"/>
      <c r="I74" s="1206"/>
      <c r="J74" s="1206"/>
      <c r="K74" s="1206"/>
      <c r="L74" s="976"/>
    </row>
  </sheetData>
  <mergeCells count="36">
    <mergeCell ref="B46:D46"/>
    <mergeCell ref="B47:D47"/>
    <mergeCell ref="B44:D44"/>
    <mergeCell ref="L6:L7"/>
    <mergeCell ref="G6:H6"/>
    <mergeCell ref="I6:J6"/>
    <mergeCell ref="E6:E7"/>
    <mergeCell ref="B45:D45"/>
    <mergeCell ref="B42:D42"/>
    <mergeCell ref="B43:D43"/>
    <mergeCell ref="B6:D7"/>
    <mergeCell ref="F6:F7"/>
    <mergeCell ref="A6:A7"/>
    <mergeCell ref="C73:F73"/>
    <mergeCell ref="H73:K73"/>
    <mergeCell ref="C74:F74"/>
    <mergeCell ref="H74:K74"/>
    <mergeCell ref="C70:F70"/>
    <mergeCell ref="H70:K70"/>
    <mergeCell ref="H68:K68"/>
    <mergeCell ref="C69:F69"/>
    <mergeCell ref="H69:K69"/>
    <mergeCell ref="B59:D59"/>
    <mergeCell ref="B60:D60"/>
    <mergeCell ref="B61:D61"/>
    <mergeCell ref="B62:D62"/>
    <mergeCell ref="B56:D56"/>
    <mergeCell ref="B57:D57"/>
    <mergeCell ref="B53:D53"/>
    <mergeCell ref="B54:D54"/>
    <mergeCell ref="B55:D55"/>
    <mergeCell ref="B51:D51"/>
    <mergeCell ref="B48:D48"/>
    <mergeCell ref="B49:D49"/>
    <mergeCell ref="B50:D50"/>
    <mergeCell ref="B52:D52"/>
  </mergeCells>
  <pageMargins left="0.39370078740157483" right="0" top="0.78740157480314965" bottom="0.39370078740157483" header="0.31496062992125984" footer="0.31496062992125984"/>
  <pageSetup paperSize="9" scale="98" orientation="portrait" horizontalDpi="4294967293" verticalDpi="0" r:id="rId1"/>
  <headerFooter>
    <oddHeader>&amp;Rแบบ ปร.4</oddHeader>
  </headerFooter>
  <rowBreaks count="1" manualBreakCount="1">
    <brk id="42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2"/>
  <sheetViews>
    <sheetView zoomScaleNormal="100" workbookViewId="0">
      <selection activeCell="L15" sqref="L15"/>
    </sheetView>
  </sheetViews>
  <sheetFormatPr defaultRowHeight="21.75" x14ac:dyDescent="0.5"/>
  <cols>
    <col min="1" max="1" width="7.42578125" style="118" customWidth="1"/>
    <col min="2" max="2" width="19.42578125" style="51" customWidth="1"/>
    <col min="3" max="3" width="14.7109375" style="51" customWidth="1"/>
    <col min="4" max="5" width="6.140625" style="118" customWidth="1"/>
    <col min="6" max="6" width="11.7109375" style="118" customWidth="1"/>
    <col min="7" max="7" width="11" style="118" customWidth="1"/>
    <col min="8" max="8" width="12.28515625" style="118" customWidth="1"/>
    <col min="9" max="9" width="11.140625" style="118" customWidth="1"/>
    <col min="10" max="10" width="9.28515625" style="118" bestFit="1" customWidth="1"/>
    <col min="11" max="11" width="10.5703125" style="118" customWidth="1"/>
    <col min="12" max="16384" width="9.140625" style="118"/>
  </cols>
  <sheetData>
    <row r="1" spans="1:13" s="352" customFormat="1" ht="18.75" x14ac:dyDescent="0.3">
      <c r="A1" s="757" t="s">
        <v>367</v>
      </c>
      <c r="B1" s="757"/>
      <c r="C1" s="759" t="s">
        <v>254</v>
      </c>
      <c r="D1" s="759"/>
      <c r="E1" s="759"/>
      <c r="F1" s="759"/>
      <c r="G1" s="759"/>
      <c r="H1" s="759"/>
      <c r="I1" s="759"/>
      <c r="J1" s="759"/>
      <c r="K1" s="759"/>
      <c r="L1" s="761"/>
      <c r="M1" s="505"/>
    </row>
    <row r="2" spans="1:13" s="352" customFormat="1" ht="18.75" x14ac:dyDescent="0.3">
      <c r="A2" s="758" t="str">
        <f>'[3]แบบ ปร.6'!$A$2</f>
        <v>สถานที่ก่อสร้าง</v>
      </c>
      <c r="B2" s="758"/>
      <c r="C2" s="760" t="str">
        <f>โรงสูบน้ำ!C2</f>
        <v>บ้านหัวตลาด หมู่ที่ 4 ตำบลสำพะเนียง อำเภอโนนแดง จังหวัดนครราชสีมา</v>
      </c>
      <c r="D2" s="760"/>
      <c r="E2" s="760"/>
      <c r="F2" s="760"/>
      <c r="G2" s="760"/>
      <c r="H2" s="760"/>
      <c r="I2" s="758"/>
      <c r="J2" s="760"/>
      <c r="K2" s="760"/>
      <c r="L2" s="761"/>
      <c r="M2" s="505"/>
    </row>
    <row r="3" spans="1:13" s="352" customFormat="1" ht="18.75" x14ac:dyDescent="0.3">
      <c r="A3" s="758" t="s">
        <v>368</v>
      </c>
      <c r="B3" s="758"/>
      <c r="C3" s="760" t="str">
        <f>โรงสูบน้ำ!C3</f>
        <v>สำนักบริหารจัดการน้ำ  กรมทรัพยากรน้ำ</v>
      </c>
      <c r="D3" s="720"/>
      <c r="E3" s="720"/>
      <c r="F3" s="719"/>
      <c r="G3" s="720"/>
      <c r="H3" s="758" t="s">
        <v>16</v>
      </c>
      <c r="I3" s="1310" t="s">
        <v>524</v>
      </c>
      <c r="J3" s="1310"/>
      <c r="K3" s="720"/>
      <c r="L3" s="505"/>
      <c r="M3" s="505"/>
    </row>
    <row r="4" spans="1:13" s="352" customFormat="1" ht="18.75" x14ac:dyDescent="0.3">
      <c r="A4" s="758"/>
      <c r="B4" s="758"/>
      <c r="C4" s="760"/>
      <c r="D4" s="758"/>
      <c r="E4" s="758"/>
      <c r="F4" s="758"/>
      <c r="G4" s="758"/>
      <c r="H4" s="758"/>
      <c r="I4" s="878"/>
      <c r="J4" s="878"/>
      <c r="K4" s="878"/>
      <c r="L4" s="505"/>
      <c r="M4" s="505"/>
    </row>
    <row r="5" spans="1:13" s="51" customFormat="1" ht="21.75" customHeight="1" x14ac:dyDescent="0.5">
      <c r="A5" s="369"/>
      <c r="B5" s="370"/>
      <c r="C5" s="370"/>
      <c r="D5" s="371"/>
      <c r="E5" s="370"/>
      <c r="F5" s="372"/>
      <c r="G5" s="373"/>
      <c r="H5" s="373"/>
      <c r="I5" s="372"/>
      <c r="J5" s="374"/>
      <c r="K5" s="375"/>
    </row>
    <row r="6" spans="1:13" s="77" customFormat="1" ht="21.75" customHeight="1" x14ac:dyDescent="0.5">
      <c r="A6" s="1306" t="s">
        <v>3</v>
      </c>
      <c r="B6" s="1318" t="s">
        <v>21</v>
      </c>
      <c r="C6" s="1319"/>
      <c r="D6" s="1314" t="s">
        <v>54</v>
      </c>
      <c r="E6" s="1315"/>
      <c r="F6" s="1308" t="s">
        <v>55</v>
      </c>
      <c r="G6" s="1309"/>
      <c r="H6" s="1308" t="s">
        <v>56</v>
      </c>
      <c r="I6" s="1309"/>
      <c r="J6" s="873" t="s">
        <v>57</v>
      </c>
      <c r="K6" s="1306" t="s">
        <v>10</v>
      </c>
    </row>
    <row r="7" spans="1:13" s="77" customFormat="1" ht="21.75" customHeight="1" x14ac:dyDescent="0.5">
      <c r="A7" s="1307"/>
      <c r="B7" s="1320"/>
      <c r="C7" s="1321"/>
      <c r="D7" s="1316"/>
      <c r="E7" s="1317"/>
      <c r="F7" s="890" t="s">
        <v>58</v>
      </c>
      <c r="G7" s="891" t="s">
        <v>49</v>
      </c>
      <c r="H7" s="890" t="s">
        <v>58</v>
      </c>
      <c r="I7" s="892" t="s">
        <v>49</v>
      </c>
      <c r="J7" s="874" t="s">
        <v>8</v>
      </c>
      <c r="K7" s="1307"/>
    </row>
    <row r="8" spans="1:13" s="77" customFormat="1" ht="21.75" customHeight="1" x14ac:dyDescent="0.5">
      <c r="A8" s="765">
        <v>1</v>
      </c>
      <c r="B8" s="766" t="s">
        <v>254</v>
      </c>
      <c r="C8" s="767"/>
      <c r="D8" s="768">
        <v>19</v>
      </c>
      <c r="E8" s="767" t="s">
        <v>112</v>
      </c>
      <c r="F8" s="769">
        <v>468.04</v>
      </c>
      <c r="G8" s="769">
        <f>F8*D8</f>
        <v>8892.76</v>
      </c>
      <c r="H8" s="769">
        <v>357.68</v>
      </c>
      <c r="I8" s="581">
        <f>H8*D8</f>
        <v>6795.92</v>
      </c>
      <c r="J8" s="581">
        <f>I8+G8</f>
        <v>15688.68</v>
      </c>
      <c r="K8" s="762"/>
    </row>
    <row r="9" spans="1:13" ht="21.75" customHeight="1" x14ac:dyDescent="0.5">
      <c r="A9" s="577"/>
      <c r="B9" s="578"/>
      <c r="C9" s="548"/>
      <c r="D9" s="549"/>
      <c r="E9" s="548"/>
      <c r="F9" s="550"/>
      <c r="G9" s="579"/>
      <c r="H9" s="580"/>
      <c r="I9" s="581"/>
      <c r="J9" s="581"/>
      <c r="K9" s="762"/>
    </row>
    <row r="10" spans="1:13" ht="21.75" customHeight="1" x14ac:dyDescent="0.5">
      <c r="A10" s="577"/>
      <c r="B10" s="582"/>
      <c r="C10" s="548"/>
      <c r="D10" s="549"/>
      <c r="E10" s="519"/>
      <c r="F10" s="550"/>
      <c r="G10" s="579"/>
      <c r="H10" s="580"/>
      <c r="I10" s="581"/>
      <c r="J10" s="581"/>
      <c r="K10" s="762"/>
    </row>
    <row r="11" spans="1:13" ht="21.75" customHeight="1" x14ac:dyDescent="0.5">
      <c r="A11" s="577"/>
      <c r="B11" s="519"/>
      <c r="C11" s="548"/>
      <c r="D11" s="549"/>
      <c r="E11" s="519"/>
      <c r="F11" s="550"/>
      <c r="G11" s="579"/>
      <c r="H11" s="580"/>
      <c r="I11" s="581"/>
      <c r="J11" s="581"/>
      <c r="K11" s="762"/>
    </row>
    <row r="12" spans="1:13" ht="21.75" customHeight="1" x14ac:dyDescent="0.5">
      <c r="A12" s="577"/>
      <c r="B12" s="519"/>
      <c r="C12" s="548"/>
      <c r="D12" s="549"/>
      <c r="E12" s="519"/>
      <c r="F12" s="550"/>
      <c r="G12" s="579"/>
      <c r="H12" s="580"/>
      <c r="I12" s="581"/>
      <c r="J12" s="581"/>
      <c r="K12" s="762"/>
    </row>
    <row r="13" spans="1:13" ht="21.75" customHeight="1" x14ac:dyDescent="0.5">
      <c r="A13" s="577"/>
      <c r="B13" s="519"/>
      <c r="C13" s="548"/>
      <c r="D13" s="549"/>
      <c r="E13" s="583"/>
      <c r="F13" s="550"/>
      <c r="G13" s="579"/>
      <c r="H13" s="580"/>
      <c r="I13" s="581"/>
      <c r="J13" s="581"/>
      <c r="K13" s="762"/>
    </row>
    <row r="14" spans="1:13" ht="21.75" customHeight="1" x14ac:dyDescent="0.5">
      <c r="A14" s="577"/>
      <c r="B14" s="519"/>
      <c r="C14" s="548"/>
      <c r="D14" s="549"/>
      <c r="E14" s="583"/>
      <c r="F14" s="550"/>
      <c r="G14" s="579"/>
      <c r="H14" s="580"/>
      <c r="I14" s="581"/>
      <c r="J14" s="581"/>
      <c r="K14" s="762"/>
    </row>
    <row r="15" spans="1:13" s="77" customFormat="1" ht="21.75" customHeight="1" x14ac:dyDescent="0.5">
      <c r="A15" s="584"/>
      <c r="B15" s="770"/>
      <c r="C15" s="771" t="s">
        <v>44</v>
      </c>
      <c r="D15" s="772"/>
      <c r="E15" s="771"/>
      <c r="F15" s="773"/>
      <c r="G15" s="585">
        <f>SUM(G8:G14)</f>
        <v>8892.76</v>
      </c>
      <c r="H15" s="494"/>
      <c r="I15" s="585">
        <f>SUM(I8:I14)</f>
        <v>6795.92</v>
      </c>
      <c r="J15" s="586">
        <f>SUM(J8:J14)</f>
        <v>15688.68</v>
      </c>
      <c r="K15" s="775"/>
    </row>
    <row r="16" spans="1:13" s="91" customFormat="1" ht="21.75" customHeight="1" x14ac:dyDescent="0.5">
      <c r="A16" s="587"/>
      <c r="B16" s="588"/>
      <c r="C16" s="589" t="s">
        <v>59</v>
      </c>
      <c r="D16" s="590"/>
      <c r="E16" s="589"/>
      <c r="F16" s="591"/>
      <c r="G16" s="591"/>
      <c r="H16" s="434"/>
      <c r="I16" s="591"/>
      <c r="J16" s="591">
        <f>ROUNDDOWN(J15,-1)</f>
        <v>15680</v>
      </c>
      <c r="K16" s="495"/>
    </row>
    <row r="17" spans="1:13" ht="21.75" customHeight="1" x14ac:dyDescent="0.5">
      <c r="A17" s="442"/>
      <c r="B17" s="443"/>
      <c r="C17" s="444"/>
      <c r="D17" s="445"/>
      <c r="E17" s="369"/>
      <c r="F17" s="446"/>
      <c r="G17" s="447"/>
      <c r="H17" s="1312"/>
      <c r="I17" s="1312"/>
      <c r="J17" s="1312"/>
      <c r="K17" s="1312"/>
    </row>
    <row r="18" spans="1:13" ht="21.75" customHeight="1" x14ac:dyDescent="0.5">
      <c r="A18" s="1154"/>
      <c r="B18" s="443"/>
      <c r="C18" s="444"/>
      <c r="D18" s="445"/>
      <c r="E18" s="637"/>
      <c r="F18" s="446"/>
      <c r="G18" s="447"/>
      <c r="H18" s="1156"/>
      <c r="I18" s="1156"/>
      <c r="J18" s="1156"/>
      <c r="K18" s="1156"/>
    </row>
    <row r="19" spans="1:13" s="694" customFormat="1" ht="21.75" customHeight="1" x14ac:dyDescent="0.4">
      <c r="A19" s="1206"/>
      <c r="B19" s="1206"/>
      <c r="C19" s="692"/>
      <c r="D19" s="692"/>
      <c r="E19" s="692"/>
      <c r="F19" s="696"/>
      <c r="G19" s="1273"/>
      <c r="H19" s="1273"/>
      <c r="I19" s="1273"/>
      <c r="J19" s="1273"/>
      <c r="K19" s="693"/>
    </row>
    <row r="20" spans="1:13" s="694" customFormat="1" ht="20.25" x14ac:dyDescent="0.4">
      <c r="A20" s="1313"/>
      <c r="B20" s="1313"/>
      <c r="C20" s="1206"/>
      <c r="D20" s="1206"/>
      <c r="E20" s="1206"/>
      <c r="F20" s="696"/>
      <c r="G20" s="1206"/>
      <c r="H20" s="1206"/>
      <c r="I20" s="1206"/>
      <c r="J20" s="1206"/>
      <c r="K20" s="693"/>
    </row>
    <row r="21" spans="1:13" s="694" customFormat="1" ht="20.25" x14ac:dyDescent="0.4">
      <c r="A21" s="1313"/>
      <c r="B21" s="1313"/>
      <c r="C21" s="1206"/>
      <c r="D21" s="1206"/>
      <c r="E21" s="1206"/>
      <c r="F21" s="696"/>
      <c r="G21" s="1206"/>
      <c r="H21" s="1206"/>
      <c r="I21" s="1206"/>
      <c r="J21" s="1206"/>
      <c r="K21" s="693"/>
    </row>
    <row r="22" spans="1:13" s="694" customFormat="1" ht="20.25" x14ac:dyDescent="0.4">
      <c r="A22" s="1155"/>
      <c r="B22" s="1155"/>
      <c r="C22" s="1148"/>
      <c r="D22" s="1148"/>
      <c r="E22" s="1148"/>
      <c r="F22" s="1148"/>
      <c r="G22" s="1148"/>
      <c r="H22" s="1148"/>
      <c r="I22" s="1148"/>
      <c r="J22" s="1148"/>
      <c r="K22" s="693"/>
    </row>
    <row r="23" spans="1:13" s="694" customFormat="1" ht="20.25" x14ac:dyDescent="0.4">
      <c r="A23" s="1313"/>
      <c r="B23" s="1313"/>
      <c r="C23" s="691"/>
      <c r="D23" s="691"/>
      <c r="E23" s="695"/>
      <c r="F23" s="764"/>
      <c r="G23" s="692"/>
      <c r="H23" s="692"/>
      <c r="I23" s="692"/>
      <c r="J23" s="692"/>
      <c r="K23" s="693"/>
    </row>
    <row r="24" spans="1:13" s="694" customFormat="1" ht="21.75" customHeight="1" x14ac:dyDescent="0.4">
      <c r="A24" s="1206"/>
      <c r="B24" s="1206"/>
      <c r="C24" s="692"/>
      <c r="D24" s="692"/>
      <c r="E24" s="692"/>
      <c r="F24" s="696"/>
      <c r="G24" s="692"/>
      <c r="H24" s="692"/>
      <c r="I24" s="692"/>
      <c r="J24" s="692"/>
      <c r="K24" s="693"/>
    </row>
    <row r="25" spans="1:13" s="694" customFormat="1" ht="21.75" customHeight="1" x14ac:dyDescent="0.4">
      <c r="A25" s="691"/>
      <c r="B25" s="691"/>
      <c r="C25" s="1206"/>
      <c r="D25" s="1206"/>
      <c r="E25" s="1206"/>
      <c r="F25" s="696"/>
      <c r="G25" s="1206"/>
      <c r="H25" s="1206"/>
      <c r="I25" s="1206"/>
      <c r="J25" s="1206"/>
      <c r="K25" s="692"/>
      <c r="L25" s="693"/>
    </row>
    <row r="26" spans="1:13" s="694" customFormat="1" ht="21.75" customHeight="1" x14ac:dyDescent="0.4">
      <c r="A26" s="691"/>
      <c r="B26" s="1206"/>
      <c r="C26" s="1206"/>
      <c r="D26" s="1206"/>
      <c r="E26" s="1206"/>
      <c r="F26" s="1206"/>
      <c r="G26" s="1206"/>
      <c r="H26" s="1206"/>
      <c r="I26" s="1206"/>
      <c r="J26" s="1206"/>
      <c r="K26" s="692"/>
      <c r="L26" s="692"/>
      <c r="M26" s="693"/>
    </row>
    <row r="27" spans="1:13" s="91" customFormat="1" ht="30" customHeight="1" x14ac:dyDescent="0.5">
      <c r="A27" s="525"/>
      <c r="B27" s="1311"/>
      <c r="C27" s="1311"/>
      <c r="D27" s="525"/>
      <c r="E27" s="525"/>
      <c r="F27" s="525"/>
      <c r="G27" s="443"/>
      <c r="H27" s="371"/>
      <c r="I27" s="371"/>
      <c r="J27" s="371"/>
      <c r="K27" s="525"/>
    </row>
    <row r="28" spans="1:13" s="91" customFormat="1" ht="21.75" customHeight="1" x14ac:dyDescent="0.5">
      <c r="A28" s="442"/>
      <c r="B28" s="443"/>
      <c r="C28" s="375"/>
      <c r="D28" s="448"/>
      <c r="E28" s="448"/>
      <c r="F28" s="448"/>
      <c r="G28" s="448"/>
      <c r="H28" s="448"/>
      <c r="I28" s="448"/>
      <c r="J28" s="448"/>
      <c r="K28" s="448"/>
    </row>
    <row r="29" spans="1:13" s="91" customFormat="1" ht="21.75" customHeight="1" x14ac:dyDescent="0.5">
      <c r="A29" s="442"/>
      <c r="B29" s="443"/>
      <c r="C29" s="375"/>
      <c r="D29" s="448"/>
      <c r="E29" s="448"/>
      <c r="F29" s="448"/>
      <c r="G29" s="448"/>
      <c r="H29" s="448"/>
      <c r="I29" s="448"/>
      <c r="J29" s="448"/>
      <c r="K29" s="448"/>
    </row>
    <row r="30" spans="1:13" s="91" customFormat="1" ht="21.75" customHeight="1" x14ac:dyDescent="0.5">
      <c r="A30" s="442"/>
      <c r="B30" s="443"/>
      <c r="C30" s="375"/>
      <c r="D30" s="448"/>
      <c r="E30" s="448"/>
      <c r="F30" s="448"/>
      <c r="G30" s="448"/>
      <c r="H30" s="448"/>
      <c r="I30" s="448"/>
      <c r="J30" s="448"/>
      <c r="K30" s="448"/>
    </row>
    <row r="31" spans="1:13" s="91" customFormat="1" ht="21.75" customHeight="1" x14ac:dyDescent="0.5">
      <c r="A31" s="442"/>
      <c r="B31" s="443"/>
      <c r="C31" s="375"/>
      <c r="D31" s="448"/>
      <c r="E31" s="448"/>
      <c r="F31" s="448"/>
      <c r="G31" s="448"/>
      <c r="H31" s="448"/>
      <c r="I31" s="448"/>
      <c r="J31" s="448"/>
      <c r="K31" s="448"/>
    </row>
    <row r="32" spans="1:13" s="91" customFormat="1" ht="21.75" customHeight="1" x14ac:dyDescent="0.5">
      <c r="A32" s="442"/>
      <c r="B32" s="443"/>
      <c r="C32" s="375"/>
      <c r="D32" s="448"/>
      <c r="E32" s="448"/>
      <c r="F32" s="448"/>
      <c r="G32" s="448"/>
      <c r="H32" s="448"/>
      <c r="I32" s="448"/>
      <c r="J32" s="448"/>
      <c r="K32" s="448"/>
    </row>
    <row r="33" spans="1:11" s="91" customFormat="1" ht="21.75" customHeight="1" x14ac:dyDescent="0.5">
      <c r="A33" s="442"/>
      <c r="B33" s="443"/>
      <c r="C33" s="375"/>
      <c r="D33" s="448"/>
      <c r="E33" s="448"/>
      <c r="F33" s="448"/>
      <c r="G33" s="448"/>
      <c r="H33" s="448"/>
      <c r="I33" s="448"/>
      <c r="J33" s="448"/>
      <c r="K33" s="448"/>
    </row>
    <row r="34" spans="1:11" ht="21.75" customHeight="1" x14ac:dyDescent="0.5">
      <c r="A34" s="442"/>
      <c r="B34" s="443"/>
      <c r="C34" s="375"/>
      <c r="D34" s="448"/>
      <c r="E34" s="448"/>
      <c r="F34" s="448"/>
      <c r="G34" s="448"/>
      <c r="H34" s="448"/>
      <c r="I34" s="448"/>
      <c r="J34" s="448"/>
      <c r="K34" s="448"/>
    </row>
    <row r="35" spans="1:11" ht="21.75" customHeight="1" x14ac:dyDescent="0.5">
      <c r="A35" s="448"/>
      <c r="B35" s="375"/>
      <c r="C35" s="375"/>
      <c r="D35" s="448"/>
      <c r="E35" s="448"/>
      <c r="F35" s="448"/>
      <c r="G35" s="448"/>
      <c r="H35" s="448"/>
      <c r="I35" s="448"/>
      <c r="J35" s="448"/>
      <c r="K35" s="448"/>
    </row>
    <row r="36" spans="1:11" ht="21.75" customHeight="1" x14ac:dyDescent="0.5">
      <c r="A36" s="448"/>
      <c r="B36" s="375"/>
      <c r="C36" s="375"/>
      <c r="D36" s="448"/>
      <c r="E36" s="448"/>
      <c r="F36" s="448"/>
      <c r="G36" s="448"/>
      <c r="H36" s="448"/>
      <c r="I36" s="448"/>
      <c r="J36" s="448"/>
      <c r="K36" s="448"/>
    </row>
    <row r="37" spans="1:11" ht="21.75" customHeight="1" x14ac:dyDescent="0.5">
      <c r="A37" s="448"/>
      <c r="B37" s="375"/>
      <c r="C37" s="375"/>
      <c r="D37" s="448"/>
      <c r="E37" s="448"/>
      <c r="F37" s="448"/>
      <c r="G37" s="448"/>
      <c r="H37" s="448"/>
      <c r="I37" s="448"/>
      <c r="J37" s="448"/>
      <c r="K37" s="448"/>
    </row>
    <row r="38" spans="1:11" ht="21.75" customHeight="1" x14ac:dyDescent="0.5">
      <c r="A38" s="448"/>
      <c r="B38" s="375"/>
      <c r="C38" s="375"/>
      <c r="D38" s="448"/>
      <c r="E38" s="448"/>
      <c r="F38" s="448"/>
      <c r="G38" s="448"/>
      <c r="H38" s="448"/>
      <c r="I38" s="448"/>
      <c r="J38" s="448"/>
      <c r="K38" s="448"/>
    </row>
    <row r="39" spans="1:11" ht="21.75" customHeight="1" x14ac:dyDescent="0.5">
      <c r="A39" s="448"/>
      <c r="B39" s="375"/>
      <c r="C39" s="375"/>
      <c r="D39" s="448"/>
      <c r="E39" s="448"/>
      <c r="F39" s="448"/>
      <c r="G39" s="448"/>
      <c r="H39" s="448"/>
      <c r="I39" s="448"/>
      <c r="J39" s="448"/>
      <c r="K39" s="448"/>
    </row>
    <row r="40" spans="1:11" ht="21.75" customHeight="1" x14ac:dyDescent="0.5"/>
    <row r="41" spans="1:11" ht="21.75" customHeight="1" x14ac:dyDescent="0.5"/>
    <row r="42" spans="1:11" ht="21.75" customHeight="1" x14ac:dyDescent="0.5"/>
    <row r="43" spans="1:11" ht="21.75" customHeight="1" x14ac:dyDescent="0.5"/>
    <row r="44" spans="1:11" ht="21.75" customHeight="1" x14ac:dyDescent="0.5"/>
    <row r="45" spans="1:11" ht="21.75" customHeight="1" x14ac:dyDescent="0.5"/>
    <row r="46" spans="1:11" ht="21.75" customHeight="1" x14ac:dyDescent="0.5"/>
    <row r="47" spans="1:11" ht="21.75" customHeight="1" x14ac:dyDescent="0.5"/>
    <row r="48" spans="1:11" ht="21.75" customHeight="1" x14ac:dyDescent="0.5"/>
    <row r="49" ht="21.75" customHeight="1" x14ac:dyDescent="0.5"/>
    <row r="50" ht="21.75" customHeight="1" x14ac:dyDescent="0.5"/>
    <row r="51" ht="21.75" customHeight="1" x14ac:dyDescent="0.5"/>
    <row r="52" ht="21.75" customHeight="1" x14ac:dyDescent="0.5"/>
    <row r="53" ht="21.75" customHeight="1" x14ac:dyDescent="0.5"/>
    <row r="54" ht="21.75" customHeight="1" x14ac:dyDescent="0.5"/>
    <row r="55" ht="21.75" customHeight="1" x14ac:dyDescent="0.5"/>
    <row r="56" ht="21.75" customHeight="1" x14ac:dyDescent="0.5"/>
    <row r="57" ht="21.75" customHeight="1" x14ac:dyDescent="0.5"/>
    <row r="58" ht="21.75" customHeight="1" x14ac:dyDescent="0.5"/>
    <row r="59" ht="21.75" customHeight="1" x14ac:dyDescent="0.5"/>
    <row r="60" ht="21.75" customHeight="1" x14ac:dyDescent="0.5"/>
    <row r="61" ht="21.75" customHeight="1" x14ac:dyDescent="0.5"/>
    <row r="62" ht="21.75" customHeight="1" x14ac:dyDescent="0.5"/>
    <row r="63" ht="21.75" customHeight="1" x14ac:dyDescent="0.5"/>
    <row r="64" ht="21.75" customHeight="1" x14ac:dyDescent="0.5"/>
    <row r="65" ht="21.75" customHeight="1" x14ac:dyDescent="0.5"/>
    <row r="66" ht="21.75" customHeight="1" x14ac:dyDescent="0.5"/>
    <row r="67" ht="21.75" customHeight="1" x14ac:dyDescent="0.5"/>
    <row r="68" ht="21.75" customHeight="1" x14ac:dyDescent="0.5"/>
    <row r="69" ht="21.75" customHeight="1" x14ac:dyDescent="0.5"/>
    <row r="70" ht="21.75" customHeight="1" x14ac:dyDescent="0.5"/>
    <row r="71" ht="21.75" customHeight="1" x14ac:dyDescent="0.5"/>
    <row r="72" ht="21.75" customHeight="1" x14ac:dyDescent="0.5"/>
    <row r="73" ht="21.75" customHeight="1" x14ac:dyDescent="0.5"/>
    <row r="74" ht="21.75" customHeight="1" x14ac:dyDescent="0.5"/>
    <row r="75" ht="21.75" customHeight="1" x14ac:dyDescent="0.5"/>
    <row r="76" ht="21.75" customHeight="1" x14ac:dyDescent="0.5"/>
    <row r="77" ht="21.75" customHeight="1" x14ac:dyDescent="0.5"/>
    <row r="78" ht="21.75" customHeight="1" x14ac:dyDescent="0.5"/>
    <row r="79" ht="21.75" customHeight="1" x14ac:dyDescent="0.5"/>
    <row r="80" ht="21.75" customHeight="1" x14ac:dyDescent="0.5"/>
    <row r="81" ht="21.75" customHeight="1" x14ac:dyDescent="0.5"/>
    <row r="82" ht="21.75" customHeight="1" x14ac:dyDescent="0.5"/>
    <row r="83" ht="21.75" customHeight="1" x14ac:dyDescent="0.5"/>
    <row r="84" ht="21.75" customHeight="1" x14ac:dyDescent="0.5"/>
    <row r="85" ht="21.75" customHeight="1" x14ac:dyDescent="0.5"/>
    <row r="86" ht="21.75" customHeight="1" x14ac:dyDescent="0.5"/>
    <row r="87" ht="21.75" customHeight="1" x14ac:dyDescent="0.5"/>
    <row r="88" ht="21.75" customHeight="1" x14ac:dyDescent="0.5"/>
    <row r="89" ht="21.75" customHeight="1" x14ac:dyDescent="0.5"/>
    <row r="90" ht="21.75" customHeight="1" x14ac:dyDescent="0.5"/>
    <row r="91" ht="21.75" customHeight="1" x14ac:dyDescent="0.5"/>
    <row r="92" ht="21.75" customHeight="1" x14ac:dyDescent="0.5"/>
    <row r="93" ht="21.75" customHeight="1" x14ac:dyDescent="0.5"/>
    <row r="94" ht="21.75" customHeight="1" x14ac:dyDescent="0.5"/>
    <row r="95" ht="21.75" customHeight="1" x14ac:dyDescent="0.5"/>
    <row r="96" ht="21.75" customHeight="1" x14ac:dyDescent="0.5"/>
    <row r="97" ht="21.75" customHeight="1" x14ac:dyDescent="0.5"/>
    <row r="98" ht="21.75" customHeight="1" x14ac:dyDescent="0.5"/>
    <row r="99" ht="21.75" customHeight="1" x14ac:dyDescent="0.5"/>
    <row r="100" ht="21.75" customHeight="1" x14ac:dyDescent="0.5"/>
    <row r="101" ht="21.75" customHeight="1" x14ac:dyDescent="0.5"/>
    <row r="102" ht="21.75" customHeight="1" x14ac:dyDescent="0.5"/>
    <row r="103" ht="21.75" customHeight="1" x14ac:dyDescent="0.5"/>
    <row r="104" ht="21.75" customHeight="1" x14ac:dyDescent="0.5"/>
    <row r="105" ht="21.75" customHeight="1" x14ac:dyDescent="0.5"/>
    <row r="106" ht="21.75" customHeight="1" x14ac:dyDescent="0.5"/>
    <row r="107" ht="21.75" customHeight="1" x14ac:dyDescent="0.5"/>
    <row r="108" ht="21.75" customHeight="1" x14ac:dyDescent="0.5"/>
    <row r="109" ht="21.75" customHeight="1" x14ac:dyDescent="0.5"/>
    <row r="110" ht="21.75" customHeight="1" x14ac:dyDescent="0.5"/>
    <row r="111" ht="21.75" customHeight="1" x14ac:dyDescent="0.5"/>
    <row r="112" ht="21.75" customHeight="1" x14ac:dyDescent="0.5"/>
    <row r="113" ht="21.75" customHeight="1" x14ac:dyDescent="0.5"/>
    <row r="114" ht="21.75" customHeight="1" x14ac:dyDescent="0.5"/>
    <row r="115" ht="21.75" customHeight="1" x14ac:dyDescent="0.5"/>
    <row r="116" ht="21.75" customHeight="1" x14ac:dyDescent="0.5"/>
    <row r="117" ht="21.75" customHeight="1" x14ac:dyDescent="0.5"/>
    <row r="118" ht="21.75" customHeight="1" x14ac:dyDescent="0.5"/>
    <row r="119" ht="21.75" customHeight="1" x14ac:dyDescent="0.5"/>
    <row r="120" ht="21.75" customHeight="1" x14ac:dyDescent="0.5"/>
    <row r="121" ht="21.75" customHeight="1" x14ac:dyDescent="0.5"/>
    <row r="122" ht="21.75" customHeight="1" x14ac:dyDescent="0.5"/>
    <row r="123" ht="21.75" customHeight="1" x14ac:dyDescent="0.5"/>
    <row r="124" ht="21.75" customHeight="1" x14ac:dyDescent="0.5"/>
    <row r="125" ht="21.75" customHeight="1" x14ac:dyDescent="0.5"/>
    <row r="126" ht="21.75" customHeight="1" x14ac:dyDescent="0.5"/>
    <row r="127" ht="21.75" customHeight="1" x14ac:dyDescent="0.5"/>
    <row r="128" ht="21.75" customHeight="1" x14ac:dyDescent="0.5"/>
    <row r="129" ht="21.75" customHeight="1" x14ac:dyDescent="0.5"/>
    <row r="130" ht="21.75" customHeight="1" x14ac:dyDescent="0.5"/>
    <row r="131" ht="21.75" customHeight="1" x14ac:dyDescent="0.5"/>
    <row r="132" ht="21.75" customHeight="1" x14ac:dyDescent="0.5"/>
  </sheetData>
  <mergeCells count="23">
    <mergeCell ref="A24:B24"/>
    <mergeCell ref="A6:A7"/>
    <mergeCell ref="G26:J26"/>
    <mergeCell ref="B26:F26"/>
    <mergeCell ref="G19:J19"/>
    <mergeCell ref="D6:E7"/>
    <mergeCell ref="B6:C7"/>
    <mergeCell ref="K6:K7"/>
    <mergeCell ref="H6:I6"/>
    <mergeCell ref="F6:G6"/>
    <mergeCell ref="I3:J3"/>
    <mergeCell ref="B27:C27"/>
    <mergeCell ref="H17:K17"/>
    <mergeCell ref="C20:E20"/>
    <mergeCell ref="G20:J20"/>
    <mergeCell ref="C21:E21"/>
    <mergeCell ref="G21:J21"/>
    <mergeCell ref="C25:E25"/>
    <mergeCell ref="G25:J25"/>
    <mergeCell ref="A19:B19"/>
    <mergeCell ref="A20:B20"/>
    <mergeCell ref="A21:B21"/>
    <mergeCell ref="A23:B23"/>
  </mergeCells>
  <phoneticPr fontId="30" type="noConversion"/>
  <pageMargins left="0.39370078740157483" right="0.19685039370078741" top="0.78740157480314965" bottom="0.39370078740157483" header="0.31496062992125984" footer="0.31496062992125984"/>
  <pageSetup paperSize="9" scale="89" orientation="portrait" r:id="rId1"/>
  <headerFooter alignWithMargins="0">
    <oddHeader>&amp;Rแบบ ปร. 4</oddHeader>
  </headerFooter>
  <colBreaks count="1" manualBreakCount="1">
    <brk id="1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0"/>
  <sheetViews>
    <sheetView topLeftCell="A16" zoomScaleNormal="100" workbookViewId="0">
      <selection activeCell="A4" sqref="A4:XFD4"/>
    </sheetView>
  </sheetViews>
  <sheetFormatPr defaultRowHeight="18.75" x14ac:dyDescent="0.3"/>
  <cols>
    <col min="1" max="1" width="6.7109375" style="448" customWidth="1"/>
    <col min="2" max="2" width="15.7109375" style="375" customWidth="1"/>
    <col min="3" max="3" width="20.28515625" style="375" customWidth="1"/>
    <col min="4" max="5" width="6.140625" style="448" customWidth="1"/>
    <col min="6" max="6" width="12.42578125" style="448" customWidth="1"/>
    <col min="7" max="7" width="11.28515625" style="448" customWidth="1"/>
    <col min="8" max="8" width="12.28515625" style="448" customWidth="1"/>
    <col min="9" max="9" width="8.85546875" style="448" customWidth="1"/>
    <col min="10" max="10" width="10.5703125" style="448" customWidth="1"/>
    <col min="11" max="11" width="8" style="448" bestFit="1" customWidth="1"/>
    <col min="12" max="16384" width="9.140625" style="448"/>
  </cols>
  <sheetData>
    <row r="1" spans="1:11" s="375" customFormat="1" ht="21.75" customHeight="1" x14ac:dyDescent="0.3">
      <c r="A1" s="973" t="s">
        <v>50</v>
      </c>
      <c r="B1" s="360"/>
      <c r="C1" s="1322" t="s">
        <v>115</v>
      </c>
      <c r="D1" s="1322"/>
      <c r="E1" s="1322"/>
      <c r="F1" s="1322"/>
      <c r="G1" s="1322"/>
      <c r="H1" s="1322"/>
      <c r="I1" s="361"/>
      <c r="J1" s="363"/>
      <c r="K1" s="364"/>
    </row>
    <row r="2" spans="1:11" s="375" customFormat="1" ht="21.75" customHeight="1" x14ac:dyDescent="0.3">
      <c r="A2" s="973" t="str">
        <f>'[4]แบบ ปร.6'!$A$2</f>
        <v>สถานที่ก่อสร้าง</v>
      </c>
      <c r="B2" s="360"/>
      <c r="C2" s="493" t="str">
        <f>โรงสูบน้ำ!C2</f>
        <v>บ้านหัวตลาด หมู่ที่ 4 ตำบลสำพะเนียง อำเภอโนนแดง จังหวัดนครราชสีมา</v>
      </c>
      <c r="D2" s="493"/>
      <c r="E2" s="493"/>
      <c r="F2" s="493"/>
      <c r="G2" s="493"/>
      <c r="H2" s="493"/>
      <c r="I2" s="489"/>
      <c r="J2" s="511"/>
      <c r="K2" s="367"/>
    </row>
    <row r="3" spans="1:11" s="375" customFormat="1" ht="21.75" customHeight="1" x14ac:dyDescent="0.3">
      <c r="A3" s="758" t="s">
        <v>368</v>
      </c>
      <c r="B3" s="758"/>
      <c r="C3" s="493" t="str">
        <f>โรงสูบน้ำ!C3</f>
        <v>สำนักบริหารจัดการน้ำ  กรมทรัพยากรน้ำ</v>
      </c>
      <c r="D3" s="493"/>
      <c r="E3" s="493"/>
      <c r="F3" s="493"/>
      <c r="G3" s="493"/>
      <c r="H3" s="489" t="s">
        <v>16</v>
      </c>
      <c r="I3" s="1324" t="s">
        <v>524</v>
      </c>
      <c r="J3" s="1324"/>
      <c r="K3" s="367"/>
    </row>
    <row r="4" spans="1:11" s="375" customFormat="1" ht="21.75" customHeight="1" x14ac:dyDescent="0.35">
      <c r="A4" s="973"/>
      <c r="B4" s="360"/>
      <c r="C4" s="493"/>
      <c r="D4" s="493"/>
      <c r="E4" s="493"/>
      <c r="F4" s="493"/>
      <c r="G4" s="493"/>
      <c r="H4" s="489"/>
      <c r="I4" s="993"/>
      <c r="J4" s="993"/>
      <c r="K4" s="993"/>
    </row>
    <row r="5" spans="1:11" s="375" customFormat="1" ht="21.75" customHeight="1" x14ac:dyDescent="0.3">
      <c r="A5" s="637"/>
      <c r="B5" s="370"/>
      <c r="C5" s="370"/>
      <c r="D5" s="371"/>
      <c r="E5" s="370"/>
      <c r="F5" s="372"/>
      <c r="G5" s="373"/>
      <c r="H5" s="373"/>
      <c r="I5" s="372"/>
      <c r="J5" s="374"/>
    </row>
    <row r="6" spans="1:11" s="375" customFormat="1" ht="21.75" customHeight="1" x14ac:dyDescent="0.3">
      <c r="A6" s="1306" t="s">
        <v>3</v>
      </c>
      <c r="B6" s="1318" t="s">
        <v>21</v>
      </c>
      <c r="C6" s="1319"/>
      <c r="D6" s="1314" t="s">
        <v>54</v>
      </c>
      <c r="E6" s="1315"/>
      <c r="F6" s="1308" t="s">
        <v>55</v>
      </c>
      <c r="G6" s="1309"/>
      <c r="H6" s="1308" t="s">
        <v>56</v>
      </c>
      <c r="I6" s="1309"/>
      <c r="J6" s="968" t="s">
        <v>57</v>
      </c>
      <c r="K6" s="1306" t="s">
        <v>10</v>
      </c>
    </row>
    <row r="7" spans="1:11" s="375" customFormat="1" ht="21.75" customHeight="1" x14ac:dyDescent="0.3">
      <c r="A7" s="1307"/>
      <c r="B7" s="1320"/>
      <c r="C7" s="1321"/>
      <c r="D7" s="1316"/>
      <c r="E7" s="1317"/>
      <c r="F7" s="890" t="s">
        <v>58</v>
      </c>
      <c r="G7" s="891" t="s">
        <v>49</v>
      </c>
      <c r="H7" s="890" t="s">
        <v>58</v>
      </c>
      <c r="I7" s="892" t="s">
        <v>49</v>
      </c>
      <c r="J7" s="969" t="s">
        <v>8</v>
      </c>
      <c r="K7" s="1307"/>
    </row>
    <row r="8" spans="1:11" s="375" customFormat="1" ht="21.75" customHeight="1" x14ac:dyDescent="0.3">
      <c r="A8" s="478">
        <v>1</v>
      </c>
      <c r="B8" s="592" t="s">
        <v>249</v>
      </c>
      <c r="C8" s="593"/>
      <c r="D8" s="465">
        <v>0.39</v>
      </c>
      <c r="E8" s="557" t="str">
        <f>[5]งานดิน!$C$2</f>
        <v>ลบ.ม.</v>
      </c>
      <c r="F8" s="1188">
        <v>0</v>
      </c>
      <c r="G8" s="1188">
        <v>0</v>
      </c>
      <c r="H8" s="571">
        <v>125</v>
      </c>
      <c r="I8" s="595">
        <f t="shared" ref="I8:I13" si="0">H8*D8</f>
        <v>48.75</v>
      </c>
      <c r="J8" s="595">
        <f>I8+G8</f>
        <v>48.75</v>
      </c>
      <c r="K8" s="401"/>
    </row>
    <row r="9" spans="1:11" ht="21.75" customHeight="1" x14ac:dyDescent="0.3">
      <c r="A9" s="478">
        <v>2</v>
      </c>
      <c r="B9" s="592" t="str">
        <f>[5]งานดิน!$B$6</f>
        <v>ทรายหยาบ,ทรายหยาบรองพื้น</v>
      </c>
      <c r="C9" s="557"/>
      <c r="D9" s="559">
        <v>0.03</v>
      </c>
      <c r="E9" s="557" t="str">
        <f>[5]งานดิน!$C$6</f>
        <v>ลบ.ม.</v>
      </c>
      <c r="F9" s="560">
        <v>406.54</v>
      </c>
      <c r="G9" s="560">
        <f t="shared" ref="G9:G13" si="1">F9*D9</f>
        <v>12.196200000000001</v>
      </c>
      <c r="H9" s="571">
        <v>99</v>
      </c>
      <c r="I9" s="595">
        <f t="shared" si="0"/>
        <v>2.9699999999999998</v>
      </c>
      <c r="J9" s="595">
        <f>I9+G9</f>
        <v>15.1662</v>
      </c>
      <c r="K9" s="401"/>
    </row>
    <row r="10" spans="1:11" ht="21.75" customHeight="1" x14ac:dyDescent="0.3">
      <c r="A10" s="478">
        <v>3</v>
      </c>
      <c r="B10" s="596" t="str">
        <f>[5]งานคอนกรีต!$B$3</f>
        <v>คอนกรีต 1 : 2 : 4 (ซีเมนต์ไม่น้อยกว่า 320 กก/ลบ.ม.)</v>
      </c>
      <c r="C10" s="557"/>
      <c r="D10" s="559">
        <v>0.05</v>
      </c>
      <c r="E10" s="597" t="str">
        <f>[5]งานคอนกรีต!$C$3</f>
        <v>ลบ.ม.</v>
      </c>
      <c r="F10" s="560">
        <v>1799.07</v>
      </c>
      <c r="G10" s="560">
        <f t="shared" si="1"/>
        <v>89.953500000000005</v>
      </c>
      <c r="H10" s="571">
        <v>436</v>
      </c>
      <c r="I10" s="595">
        <f t="shared" si="0"/>
        <v>21.8</v>
      </c>
      <c r="J10" s="595">
        <f t="shared" ref="J10:J13" si="2">I10+G10</f>
        <v>111.7535</v>
      </c>
      <c r="K10" s="401"/>
    </row>
    <row r="11" spans="1:11" ht="21.75" customHeight="1" x14ac:dyDescent="0.3">
      <c r="A11" s="478">
        <v>4</v>
      </c>
      <c r="B11" s="597" t="str">
        <f>[5]เหล็กเส้นกลม!$B$3</f>
        <v>เหล็กเส้นกลม dia. 9 มม. (4.99 กก./เส้น)</v>
      </c>
      <c r="C11" s="557"/>
      <c r="D11" s="559">
        <v>2</v>
      </c>
      <c r="E11" s="597" t="str">
        <f>[5]เหล็กเส้นกลม!$C$3</f>
        <v>กก.</v>
      </c>
      <c r="F11" s="560">
        <v>17.13</v>
      </c>
      <c r="G11" s="560">
        <f t="shared" si="1"/>
        <v>34.26</v>
      </c>
      <c r="H11" s="571">
        <v>3.4</v>
      </c>
      <c r="I11" s="595">
        <f t="shared" si="0"/>
        <v>6.8</v>
      </c>
      <c r="J11" s="595">
        <f t="shared" si="2"/>
        <v>41.059999999999995</v>
      </c>
      <c r="K11" s="401"/>
    </row>
    <row r="12" spans="1:11" ht="21.75" customHeight="1" x14ac:dyDescent="0.3">
      <c r="A12" s="478">
        <v>5</v>
      </c>
      <c r="B12" s="597" t="str">
        <f>[5]งานผนัง!$B$2</f>
        <v>ก่ออิฐมอญ 1/2 แผ่น</v>
      </c>
      <c r="C12" s="557"/>
      <c r="D12" s="559">
        <v>1</v>
      </c>
      <c r="E12" s="597" t="str">
        <f>[5]งานผนัง!$C$2</f>
        <v>ตร.ม.</v>
      </c>
      <c r="F12" s="560">
        <v>225</v>
      </c>
      <c r="G12" s="560">
        <f t="shared" si="1"/>
        <v>225</v>
      </c>
      <c r="H12" s="571">
        <v>89</v>
      </c>
      <c r="I12" s="595">
        <f t="shared" si="0"/>
        <v>89</v>
      </c>
      <c r="J12" s="595">
        <f t="shared" si="2"/>
        <v>314</v>
      </c>
      <c r="K12" s="401"/>
    </row>
    <row r="13" spans="1:11" ht="21.75" customHeight="1" x14ac:dyDescent="0.3">
      <c r="A13" s="478">
        <v>6</v>
      </c>
      <c r="B13" s="597" t="str">
        <f>'[5]งานผิวผนัง-ผิวพื้น'!$B$2</f>
        <v xml:space="preserve">ฉาบปูนเรียบธรรมดา </v>
      </c>
      <c r="C13" s="557"/>
      <c r="D13" s="559">
        <v>2.2999999999999998</v>
      </c>
      <c r="E13" s="598" t="str">
        <f>'[5]งานผิวผนัง-ผิวพื้น'!$C$2</f>
        <v>ตร.ม.</v>
      </c>
      <c r="F13" s="560">
        <v>55</v>
      </c>
      <c r="G13" s="560">
        <f t="shared" si="1"/>
        <v>126.49999999999999</v>
      </c>
      <c r="H13" s="571">
        <v>82</v>
      </c>
      <c r="I13" s="595">
        <f t="shared" si="0"/>
        <v>188.6</v>
      </c>
      <c r="J13" s="595">
        <f t="shared" si="2"/>
        <v>315.09999999999997</v>
      </c>
      <c r="K13" s="401"/>
    </row>
    <row r="14" spans="1:11" ht="21.75" customHeight="1" x14ac:dyDescent="0.3">
      <c r="A14" s="599"/>
      <c r="B14" s="597"/>
      <c r="C14" s="557"/>
      <c r="D14" s="559"/>
      <c r="E14" s="598"/>
      <c r="F14" s="560"/>
      <c r="G14" s="594"/>
      <c r="H14" s="571"/>
      <c r="I14" s="595"/>
      <c r="J14" s="595"/>
      <c r="K14" s="401"/>
    </row>
    <row r="15" spans="1:11" s="375" customFormat="1" ht="21.75" customHeight="1" x14ac:dyDescent="0.3">
      <c r="A15" s="599"/>
      <c r="B15" s="600"/>
      <c r="C15" s="593" t="s">
        <v>44</v>
      </c>
      <c r="D15" s="601"/>
      <c r="E15" s="593"/>
      <c r="F15" s="602"/>
      <c r="G15" s="602">
        <f>SUM(G8:G14)</f>
        <v>487.90970000000004</v>
      </c>
      <c r="H15" s="482"/>
      <c r="I15" s="602">
        <f>SUM(I8:I14)</f>
        <v>357.91999999999996</v>
      </c>
      <c r="J15" s="603">
        <f>SUM(J8:J14)</f>
        <v>845.8297</v>
      </c>
      <c r="K15" s="542"/>
    </row>
    <row r="16" spans="1:11" ht="21.75" customHeight="1" x14ac:dyDescent="0.3">
      <c r="A16" s="587"/>
      <c r="B16" s="588"/>
      <c r="C16" s="589" t="s">
        <v>59</v>
      </c>
      <c r="D16" s="590"/>
      <c r="E16" s="589"/>
      <c r="F16" s="591"/>
      <c r="G16" s="591"/>
      <c r="H16" s="434"/>
      <c r="I16" s="591"/>
      <c r="J16" s="591">
        <f>ROUNDDOWN(J15,0)</f>
        <v>845</v>
      </c>
      <c r="K16" s="495"/>
    </row>
    <row r="17" spans="1:12" ht="21.75" customHeight="1" x14ac:dyDescent="0.3">
      <c r="A17" s="519"/>
      <c r="B17" s="547"/>
      <c r="C17" s="547"/>
      <c r="D17" s="371"/>
      <c r="E17" s="547"/>
      <c r="F17" s="778"/>
      <c r="G17" s="778"/>
      <c r="H17" s="564"/>
      <c r="I17" s="778"/>
      <c r="J17" s="778"/>
      <c r="K17" s="443"/>
    </row>
    <row r="18" spans="1:12" ht="21.75" customHeight="1" x14ac:dyDescent="0.3">
      <c r="A18" s="970"/>
      <c r="B18" s="443"/>
      <c r="C18" s="444"/>
      <c r="D18" s="445"/>
      <c r="E18" s="637"/>
      <c r="F18" s="446"/>
      <c r="G18" s="447"/>
      <c r="H18" s="1323"/>
      <c r="I18" s="1323"/>
      <c r="J18" s="1323"/>
      <c r="K18" s="1323"/>
    </row>
    <row r="19" spans="1:12" s="693" customFormat="1" ht="21.75" customHeight="1" x14ac:dyDescent="0.3">
      <c r="A19" s="1206"/>
      <c r="B19" s="1206"/>
      <c r="C19" s="976"/>
      <c r="D19" s="976"/>
      <c r="E19" s="976"/>
      <c r="F19" s="960"/>
      <c r="G19" s="1273"/>
      <c r="H19" s="1273"/>
      <c r="I19" s="1273"/>
      <c r="J19" s="1273"/>
    </row>
    <row r="20" spans="1:12" s="693" customFormat="1" x14ac:dyDescent="0.3">
      <c r="A20" s="1313"/>
      <c r="B20" s="1313"/>
      <c r="C20" s="1206"/>
      <c r="D20" s="1206"/>
      <c r="E20" s="1206"/>
      <c r="F20" s="960"/>
      <c r="G20" s="1206"/>
      <c r="H20" s="1206"/>
      <c r="I20" s="1206"/>
      <c r="J20" s="1206"/>
    </row>
    <row r="21" spans="1:12" s="693" customFormat="1" x14ac:dyDescent="0.3">
      <c r="A21" s="1313"/>
      <c r="B21" s="1313"/>
      <c r="C21" s="1206"/>
      <c r="D21" s="1206"/>
      <c r="E21" s="1206"/>
      <c r="F21" s="960"/>
      <c r="G21" s="1206"/>
      <c r="H21" s="1206"/>
      <c r="I21" s="1206"/>
      <c r="J21" s="1206"/>
    </row>
    <row r="22" spans="1:12" s="693" customFormat="1" x14ac:dyDescent="0.3">
      <c r="A22" s="971"/>
      <c r="B22" s="971"/>
      <c r="C22" s="960"/>
      <c r="D22" s="960"/>
      <c r="E22" s="960"/>
      <c r="F22" s="960"/>
      <c r="G22" s="960"/>
      <c r="H22" s="960"/>
      <c r="I22" s="960"/>
      <c r="J22" s="960"/>
    </row>
    <row r="23" spans="1:12" s="693" customFormat="1" x14ac:dyDescent="0.3">
      <c r="A23" s="1313"/>
      <c r="B23" s="1313"/>
      <c r="C23" s="691"/>
      <c r="D23" s="691"/>
      <c r="E23" s="695"/>
      <c r="F23" s="764"/>
      <c r="G23" s="976"/>
      <c r="H23" s="976"/>
      <c r="I23" s="976"/>
      <c r="J23" s="976"/>
    </row>
    <row r="24" spans="1:12" s="693" customFormat="1" ht="21.75" customHeight="1" x14ac:dyDescent="0.3">
      <c r="A24" s="1206"/>
      <c r="B24" s="1206"/>
      <c r="C24" s="976"/>
      <c r="D24" s="976"/>
      <c r="E24" s="976"/>
      <c r="F24" s="960"/>
      <c r="G24" s="976"/>
      <c r="H24" s="976"/>
      <c r="I24" s="976"/>
      <c r="J24" s="976"/>
    </row>
    <row r="25" spans="1:12" s="693" customFormat="1" ht="21.75" customHeight="1" x14ac:dyDescent="0.3">
      <c r="A25" s="691"/>
      <c r="B25" s="691"/>
      <c r="C25" s="1206"/>
      <c r="D25" s="1206"/>
      <c r="E25" s="1206"/>
      <c r="F25" s="960"/>
      <c r="G25" s="1206"/>
      <c r="H25" s="1206"/>
      <c r="I25" s="1206"/>
      <c r="J25" s="1206"/>
      <c r="K25" s="976"/>
    </row>
    <row r="26" spans="1:12" s="693" customFormat="1" ht="21.75" customHeight="1" x14ac:dyDescent="0.3">
      <c r="A26" s="691"/>
      <c r="B26" s="1206"/>
      <c r="C26" s="1206"/>
      <c r="D26" s="1206"/>
      <c r="E26" s="1206"/>
      <c r="F26" s="1206"/>
      <c r="G26" s="1206"/>
      <c r="H26" s="1206"/>
      <c r="I26" s="1206"/>
      <c r="J26" s="1206"/>
      <c r="K26" s="976"/>
      <c r="L26" s="976"/>
    </row>
    <row r="27" spans="1:12" ht="30" customHeight="1" x14ac:dyDescent="0.3">
      <c r="A27" s="525"/>
      <c r="B27" s="1311"/>
      <c r="C27" s="1311"/>
      <c r="D27" s="525"/>
      <c r="E27" s="525"/>
      <c r="F27" s="525"/>
      <c r="G27" s="443"/>
      <c r="H27" s="371"/>
      <c r="I27" s="371"/>
      <c r="J27" s="371"/>
      <c r="K27" s="525"/>
    </row>
    <row r="28" spans="1:12" ht="21.75" customHeight="1" x14ac:dyDescent="0.3">
      <c r="A28" s="970"/>
      <c r="B28" s="443"/>
    </row>
    <row r="29" spans="1:12" ht="21.75" customHeight="1" x14ac:dyDescent="0.3">
      <c r="A29" s="970"/>
      <c r="B29" s="443"/>
    </row>
    <row r="30" spans="1:12" ht="21.75" customHeight="1" x14ac:dyDescent="0.3">
      <c r="A30" s="970"/>
      <c r="B30" s="443"/>
    </row>
    <row r="31" spans="1:12" ht="21.75" customHeight="1" x14ac:dyDescent="0.3">
      <c r="A31" s="970"/>
      <c r="B31" s="443"/>
    </row>
    <row r="32" spans="1:12" ht="21.75" customHeight="1" x14ac:dyDescent="0.3">
      <c r="A32" s="970"/>
      <c r="B32" s="443"/>
    </row>
    <row r="33" ht="21.75" customHeight="1" x14ac:dyDescent="0.3"/>
    <row r="34" ht="21.75" customHeight="1" x14ac:dyDescent="0.3"/>
    <row r="35" ht="21.75" customHeight="1" x14ac:dyDescent="0.3"/>
    <row r="36" ht="21.75" customHeight="1" x14ac:dyDescent="0.3"/>
    <row r="37" ht="21.75" customHeight="1" x14ac:dyDescent="0.3"/>
    <row r="38" ht="21.75" customHeight="1" x14ac:dyDescent="0.3"/>
    <row r="39" ht="21.75" customHeight="1" x14ac:dyDescent="0.3"/>
    <row r="40" ht="21.75" customHeight="1" x14ac:dyDescent="0.3"/>
    <row r="41" ht="21.75" customHeight="1" x14ac:dyDescent="0.3"/>
    <row r="42" ht="21.75" customHeight="1" x14ac:dyDescent="0.3"/>
    <row r="43" ht="21.75" customHeight="1" x14ac:dyDescent="0.3"/>
    <row r="44" ht="21.75" customHeight="1" x14ac:dyDescent="0.3"/>
    <row r="45" ht="21.75" customHeight="1" x14ac:dyDescent="0.3"/>
    <row r="46" ht="21.75" customHeight="1" x14ac:dyDescent="0.3"/>
    <row r="47" ht="21.75" customHeight="1" x14ac:dyDescent="0.3"/>
    <row r="48" ht="21.75" customHeight="1" x14ac:dyDescent="0.3"/>
    <row r="49" ht="21.75" customHeight="1" x14ac:dyDescent="0.3"/>
    <row r="50" ht="21.75" customHeight="1" x14ac:dyDescent="0.3"/>
    <row r="51" ht="21.75" customHeight="1" x14ac:dyDescent="0.3"/>
    <row r="52" ht="21.75" customHeight="1" x14ac:dyDescent="0.3"/>
    <row r="53" ht="21.75" customHeight="1" x14ac:dyDescent="0.3"/>
    <row r="54" ht="21.75" customHeight="1" x14ac:dyDescent="0.3"/>
    <row r="55" ht="21.75" customHeight="1" x14ac:dyDescent="0.3"/>
    <row r="56" ht="21.75" customHeight="1" x14ac:dyDescent="0.3"/>
    <row r="57" ht="21.75" customHeight="1" x14ac:dyDescent="0.3"/>
    <row r="58" ht="21.75" customHeight="1" x14ac:dyDescent="0.3"/>
    <row r="59" ht="21.75" customHeight="1" x14ac:dyDescent="0.3"/>
    <row r="60" ht="21.75" customHeight="1" x14ac:dyDescent="0.3"/>
    <row r="61" ht="21.75" customHeight="1" x14ac:dyDescent="0.3"/>
    <row r="62" ht="21.75" customHeight="1" x14ac:dyDescent="0.3"/>
    <row r="63" ht="21.75" customHeight="1" x14ac:dyDescent="0.3"/>
    <row r="64" ht="21.75" customHeight="1" x14ac:dyDescent="0.3"/>
    <row r="65" ht="21.75" customHeight="1" x14ac:dyDescent="0.3"/>
    <row r="66" ht="21.75" customHeight="1" x14ac:dyDescent="0.3"/>
    <row r="67" ht="21.75" customHeight="1" x14ac:dyDescent="0.3"/>
    <row r="68" ht="21.75" customHeight="1" x14ac:dyDescent="0.3"/>
    <row r="69" ht="21.75" customHeight="1" x14ac:dyDescent="0.3"/>
    <row r="70" ht="21.75" customHeight="1" x14ac:dyDescent="0.3"/>
    <row r="71" ht="21.75" customHeight="1" x14ac:dyDescent="0.3"/>
    <row r="72" ht="21.75" customHeight="1" x14ac:dyDescent="0.3"/>
    <row r="73" ht="21.75" customHeight="1" x14ac:dyDescent="0.3"/>
    <row r="74" ht="21.75" customHeight="1" x14ac:dyDescent="0.3"/>
    <row r="75" ht="21.75" customHeight="1" x14ac:dyDescent="0.3"/>
    <row r="76" ht="21.75" customHeight="1" x14ac:dyDescent="0.3"/>
    <row r="77" ht="21.75" customHeight="1" x14ac:dyDescent="0.3"/>
    <row r="78" ht="21.75" customHeight="1" x14ac:dyDescent="0.3"/>
    <row r="79" ht="21.75" customHeight="1" x14ac:dyDescent="0.3"/>
    <row r="80" ht="21.75" customHeight="1" x14ac:dyDescent="0.3"/>
    <row r="81" ht="21.75" customHeight="1" x14ac:dyDescent="0.3"/>
    <row r="82" ht="21.75" customHeight="1" x14ac:dyDescent="0.3"/>
    <row r="83" ht="21.75" customHeight="1" x14ac:dyDescent="0.3"/>
    <row r="84" ht="21.75" customHeight="1" x14ac:dyDescent="0.3"/>
    <row r="85" ht="21.75" customHeight="1" x14ac:dyDescent="0.3"/>
    <row r="86" ht="21.75" customHeight="1" x14ac:dyDescent="0.3"/>
    <row r="87" ht="21.75" customHeight="1" x14ac:dyDescent="0.3"/>
    <row r="88" ht="21.75" customHeight="1" x14ac:dyDescent="0.3"/>
    <row r="89" ht="21.75" customHeight="1" x14ac:dyDescent="0.3"/>
    <row r="90" ht="21.75" customHeight="1" x14ac:dyDescent="0.3"/>
    <row r="91" ht="21.75" customHeight="1" x14ac:dyDescent="0.3"/>
    <row r="92" ht="21.75" customHeight="1" x14ac:dyDescent="0.3"/>
    <row r="93" ht="21.75" customHeight="1" x14ac:dyDescent="0.3"/>
    <row r="94" ht="21.75" customHeight="1" x14ac:dyDescent="0.3"/>
    <row r="95" ht="21.75" customHeight="1" x14ac:dyDescent="0.3"/>
    <row r="96" ht="21.75" customHeight="1" x14ac:dyDescent="0.3"/>
    <row r="97" ht="21.75" customHeight="1" x14ac:dyDescent="0.3"/>
    <row r="98" ht="21.75" customHeight="1" x14ac:dyDescent="0.3"/>
    <row r="99" ht="21.75" customHeight="1" x14ac:dyDescent="0.3"/>
    <row r="100" ht="21.75" customHeight="1" x14ac:dyDescent="0.3"/>
    <row r="101" ht="21.75" customHeight="1" x14ac:dyDescent="0.3"/>
    <row r="102" ht="21.75" customHeight="1" x14ac:dyDescent="0.3"/>
    <row r="103" ht="21.75" customHeight="1" x14ac:dyDescent="0.3"/>
    <row r="104" ht="21.75" customHeight="1" x14ac:dyDescent="0.3"/>
    <row r="105" ht="21.75" customHeight="1" x14ac:dyDescent="0.3"/>
    <row r="106" ht="21.75" customHeight="1" x14ac:dyDescent="0.3"/>
    <row r="107" ht="21.75" customHeight="1" x14ac:dyDescent="0.3"/>
    <row r="108" ht="21.75" customHeight="1" x14ac:dyDescent="0.3"/>
    <row r="109" ht="21.75" customHeight="1" x14ac:dyDescent="0.3"/>
    <row r="110" ht="21.75" customHeight="1" x14ac:dyDescent="0.3"/>
    <row r="111" ht="21.75" customHeight="1" x14ac:dyDescent="0.3"/>
    <row r="112" ht="21.75" customHeight="1" x14ac:dyDescent="0.3"/>
    <row r="113" ht="21.75" customHeight="1" x14ac:dyDescent="0.3"/>
    <row r="114" ht="21.75" customHeight="1" x14ac:dyDescent="0.3"/>
    <row r="115" ht="21.75" customHeight="1" x14ac:dyDescent="0.3"/>
    <row r="116" ht="21.75" customHeight="1" x14ac:dyDescent="0.3"/>
    <row r="117" ht="21.75" customHeight="1" x14ac:dyDescent="0.3"/>
    <row r="118" ht="21.75" customHeight="1" x14ac:dyDescent="0.3"/>
    <row r="119" ht="21.75" customHeight="1" x14ac:dyDescent="0.3"/>
    <row r="120" ht="21.75" customHeight="1" x14ac:dyDescent="0.3"/>
    <row r="121" ht="21.75" customHeight="1" x14ac:dyDescent="0.3"/>
    <row r="122" ht="21.75" customHeight="1" x14ac:dyDescent="0.3"/>
    <row r="123" ht="21.75" customHeight="1" x14ac:dyDescent="0.3"/>
    <row r="124" ht="21.75" customHeight="1" x14ac:dyDescent="0.3"/>
    <row r="125" ht="21.75" customHeight="1" x14ac:dyDescent="0.3"/>
    <row r="126" ht="21.75" customHeight="1" x14ac:dyDescent="0.3"/>
    <row r="127" ht="21.75" customHeight="1" x14ac:dyDescent="0.3"/>
    <row r="128" ht="21.75" customHeight="1" x14ac:dyDescent="0.3"/>
    <row r="129" ht="21.75" customHeight="1" x14ac:dyDescent="0.3"/>
    <row r="130" ht="21.75" customHeight="1" x14ac:dyDescent="0.3"/>
  </sheetData>
  <mergeCells count="24">
    <mergeCell ref="G21:J21"/>
    <mergeCell ref="C1:H1"/>
    <mergeCell ref="H18:K18"/>
    <mergeCell ref="B6:C7"/>
    <mergeCell ref="I3:J3"/>
    <mergeCell ref="A19:B19"/>
    <mergeCell ref="G19:J19"/>
    <mergeCell ref="K6:K7"/>
    <mergeCell ref="B27:C27"/>
    <mergeCell ref="A6:A7"/>
    <mergeCell ref="D6:E7"/>
    <mergeCell ref="F6:G6"/>
    <mergeCell ref="H6:I6"/>
    <mergeCell ref="A23:B23"/>
    <mergeCell ref="A24:B24"/>
    <mergeCell ref="C25:E25"/>
    <mergeCell ref="G25:J25"/>
    <mergeCell ref="B26:F26"/>
    <mergeCell ref="G26:J26"/>
    <mergeCell ref="A20:B20"/>
    <mergeCell ref="C20:E20"/>
    <mergeCell ref="G20:J20"/>
    <mergeCell ref="A21:B21"/>
    <mergeCell ref="C21:E21"/>
  </mergeCells>
  <phoneticPr fontId="30" type="noConversion"/>
  <pageMargins left="0.39370078740157483" right="0.19685039370078741" top="0.78740157480314965" bottom="0.39370078740157483" header="0.31496062992125984" footer="0.31496062992125984"/>
  <pageSetup paperSize="9" scale="90" orientation="portrait" r:id="rId1"/>
  <headerFooter alignWithMargins="0">
    <oddHeader>&amp;Rแบบ ปร.4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2"/>
  <sheetViews>
    <sheetView topLeftCell="A7" zoomScaleNormal="100" workbookViewId="0">
      <selection activeCell="A4" sqref="A4:XFD4"/>
    </sheetView>
  </sheetViews>
  <sheetFormatPr defaultRowHeight="18.75" x14ac:dyDescent="0.3"/>
  <cols>
    <col min="1" max="1" width="7.42578125" style="448" customWidth="1"/>
    <col min="2" max="2" width="19.42578125" style="375" customWidth="1"/>
    <col min="3" max="3" width="20.7109375" style="375" customWidth="1"/>
    <col min="4" max="4" width="5.42578125" style="448" customWidth="1"/>
    <col min="5" max="5" width="5" style="448" customWidth="1"/>
    <col min="6" max="6" width="11.7109375" style="448" customWidth="1"/>
    <col min="7" max="7" width="9.28515625" style="448" customWidth="1"/>
    <col min="8" max="8" width="10.85546875" style="448" customWidth="1"/>
    <col min="9" max="9" width="10.140625" style="448" customWidth="1"/>
    <col min="10" max="10" width="9.28515625" style="448" bestFit="1" customWidth="1"/>
    <col min="11" max="11" width="9" style="448" customWidth="1"/>
    <col min="12" max="16384" width="9.140625" style="448"/>
  </cols>
  <sheetData>
    <row r="1" spans="1:13" s="352" customFormat="1" x14ac:dyDescent="0.3">
      <c r="A1" s="757" t="s">
        <v>367</v>
      </c>
      <c r="B1" s="757"/>
      <c r="C1" s="759" t="s">
        <v>389</v>
      </c>
      <c r="D1" s="759"/>
      <c r="E1" s="759"/>
      <c r="F1" s="759"/>
      <c r="G1" s="759"/>
      <c r="H1" s="759"/>
      <c r="I1" s="759"/>
      <c r="J1" s="759"/>
      <c r="K1" s="761"/>
      <c r="L1" s="964"/>
    </row>
    <row r="2" spans="1:13" s="352" customFormat="1" x14ac:dyDescent="0.3">
      <c r="A2" s="758" t="str">
        <f>'[3]แบบ ปร.6'!$A$2</f>
        <v>สถานที่ก่อสร้าง</v>
      </c>
      <c r="B2" s="758"/>
      <c r="C2" s="760" t="str">
        <f>'รางระบาย(1)-'!C2</f>
        <v>บ้านหัวตลาด หมู่ที่ 4 ตำบลสำพะเนียง อำเภอโนนแดง จังหวัดนครราชสีมา</v>
      </c>
      <c r="D2" s="760"/>
      <c r="E2" s="760"/>
      <c r="F2" s="760"/>
      <c r="G2" s="760"/>
      <c r="H2" s="760"/>
      <c r="I2" s="758"/>
      <c r="J2" s="760"/>
      <c r="K2" s="760"/>
      <c r="L2" s="761"/>
      <c r="M2" s="964"/>
    </row>
    <row r="3" spans="1:13" s="352" customFormat="1" x14ac:dyDescent="0.3">
      <c r="A3" s="758" t="s">
        <v>368</v>
      </c>
      <c r="B3" s="758"/>
      <c r="C3" s="760" t="str">
        <f>'รางระบาย(1)-'!C3</f>
        <v>สำนักบริหารจัดการน้ำ  กรมทรัพยากรน้ำ</v>
      </c>
      <c r="D3" s="961"/>
      <c r="E3" s="961"/>
      <c r="F3" s="959"/>
      <c r="G3" s="961"/>
      <c r="H3" s="758" t="s">
        <v>16</v>
      </c>
      <c r="I3" s="878">
        <v>921006</v>
      </c>
      <c r="J3" s="961"/>
      <c r="K3" s="964"/>
      <c r="L3" s="964"/>
    </row>
    <row r="4" spans="1:13" s="352" customFormat="1" x14ac:dyDescent="0.3">
      <c r="A4" s="758"/>
      <c r="B4" s="758"/>
      <c r="C4" s="760"/>
      <c r="D4" s="758"/>
      <c r="E4" s="758"/>
      <c r="F4" s="758"/>
      <c r="G4" s="758"/>
      <c r="H4" s="758"/>
      <c r="I4" s="878"/>
      <c r="J4" s="878"/>
      <c r="K4" s="878"/>
      <c r="L4" s="964"/>
    </row>
    <row r="5" spans="1:13" s="375" customFormat="1" ht="21.75" customHeight="1" x14ac:dyDescent="0.3">
      <c r="A5" s="637"/>
      <c r="B5" s="370"/>
      <c r="C5" s="370"/>
      <c r="D5" s="371"/>
      <c r="E5" s="370"/>
      <c r="F5" s="372"/>
      <c r="G5" s="373"/>
      <c r="H5" s="373"/>
      <c r="I5" s="372"/>
      <c r="J5" s="374"/>
      <c r="K5" s="994"/>
    </row>
    <row r="6" spans="1:13" s="893" customFormat="1" ht="21.75" customHeight="1" x14ac:dyDescent="0.5">
      <c r="A6" s="1306" t="s">
        <v>3</v>
      </c>
      <c r="B6" s="1318" t="s">
        <v>21</v>
      </c>
      <c r="C6" s="1319"/>
      <c r="D6" s="1314" t="s">
        <v>54</v>
      </c>
      <c r="E6" s="1315"/>
      <c r="F6" s="1308" t="s">
        <v>55</v>
      </c>
      <c r="G6" s="1309"/>
      <c r="H6" s="1308" t="s">
        <v>56</v>
      </c>
      <c r="I6" s="1309"/>
      <c r="J6" s="968" t="s">
        <v>57</v>
      </c>
      <c r="K6" s="1306" t="s">
        <v>10</v>
      </c>
    </row>
    <row r="7" spans="1:13" s="893" customFormat="1" ht="21.75" customHeight="1" x14ac:dyDescent="0.5">
      <c r="A7" s="1307"/>
      <c r="B7" s="1320"/>
      <c r="C7" s="1321"/>
      <c r="D7" s="1316"/>
      <c r="E7" s="1317"/>
      <c r="F7" s="890" t="s">
        <v>58</v>
      </c>
      <c r="G7" s="891" t="s">
        <v>49</v>
      </c>
      <c r="H7" s="890" t="s">
        <v>58</v>
      </c>
      <c r="I7" s="892" t="s">
        <v>49</v>
      </c>
      <c r="J7" s="969" t="s">
        <v>8</v>
      </c>
      <c r="K7" s="1307"/>
    </row>
    <row r="8" spans="1:13" s="375" customFormat="1" ht="21.75" customHeight="1" x14ac:dyDescent="0.3">
      <c r="A8" s="779">
        <v>1</v>
      </c>
      <c r="B8" s="766" t="s">
        <v>390</v>
      </c>
      <c r="C8" s="783"/>
      <c r="D8" s="787">
        <v>0.3</v>
      </c>
      <c r="E8" s="767" t="s">
        <v>256</v>
      </c>
      <c r="F8" s="784"/>
      <c r="G8" s="769"/>
      <c r="H8" s="769">
        <v>125</v>
      </c>
      <c r="I8" s="581">
        <f>H8*D8</f>
        <v>37.5</v>
      </c>
      <c r="J8" s="581">
        <f>I8+G8</f>
        <v>37.5</v>
      </c>
      <c r="K8" s="762"/>
    </row>
    <row r="9" spans="1:13" ht="21.75" customHeight="1" x14ac:dyDescent="0.3">
      <c r="A9" s="779">
        <v>2</v>
      </c>
      <c r="B9" s="782" t="str">
        <f>[5]งานคอนกรีต!$B$3</f>
        <v>คอนกรีต 1 : 2 : 4 (ซีเมนต์ไม่น้อยกว่า 320 กก/ลบ.ม.)</v>
      </c>
      <c r="C9" s="519"/>
      <c r="D9" s="788">
        <v>0.6</v>
      </c>
      <c r="E9" s="548" t="s">
        <v>256</v>
      </c>
      <c r="F9" s="784">
        <v>1799.07</v>
      </c>
      <c r="G9" s="769">
        <f t="shared" ref="G9:G14" si="0">F9*D9</f>
        <v>1079.442</v>
      </c>
      <c r="H9" s="769">
        <v>436</v>
      </c>
      <c r="I9" s="581">
        <f t="shared" ref="I9:I14" si="1">H9*D9</f>
        <v>261.59999999999997</v>
      </c>
      <c r="J9" s="581">
        <f t="shared" ref="J9:J14" si="2">I9+G9</f>
        <v>1341.0419999999999</v>
      </c>
      <c r="K9" s="762"/>
    </row>
    <row r="10" spans="1:13" ht="21.75" customHeight="1" x14ac:dyDescent="0.3">
      <c r="A10" s="779">
        <v>3</v>
      </c>
      <c r="B10" s="782" t="s">
        <v>391</v>
      </c>
      <c r="C10" s="519"/>
      <c r="D10" s="786">
        <v>1</v>
      </c>
      <c r="E10" s="548" t="s">
        <v>199</v>
      </c>
      <c r="F10" s="784">
        <v>1090</v>
      </c>
      <c r="G10" s="769">
        <f t="shared" si="0"/>
        <v>1090</v>
      </c>
      <c r="H10" s="769"/>
      <c r="I10" s="581"/>
      <c r="J10" s="581">
        <f t="shared" si="2"/>
        <v>1090</v>
      </c>
      <c r="K10" s="762"/>
    </row>
    <row r="11" spans="1:13" ht="21.75" customHeight="1" x14ac:dyDescent="0.3">
      <c r="A11" s="779">
        <v>4</v>
      </c>
      <c r="B11" s="578" t="s">
        <v>394</v>
      </c>
      <c r="C11" s="519"/>
      <c r="D11" s="786">
        <v>0.5</v>
      </c>
      <c r="E11" s="548" t="s">
        <v>19</v>
      </c>
      <c r="F11" s="784">
        <v>1100</v>
      </c>
      <c r="G11" s="769">
        <f t="shared" si="0"/>
        <v>550</v>
      </c>
      <c r="H11" s="769"/>
      <c r="I11" s="581"/>
      <c r="J11" s="581">
        <f t="shared" si="2"/>
        <v>550</v>
      </c>
      <c r="K11" s="762"/>
    </row>
    <row r="12" spans="1:13" ht="21.75" customHeight="1" x14ac:dyDescent="0.3">
      <c r="A12" s="779">
        <v>5</v>
      </c>
      <c r="B12" s="578" t="s">
        <v>392</v>
      </c>
      <c r="C12" s="519"/>
      <c r="D12" s="786">
        <v>6</v>
      </c>
      <c r="E12" s="548" t="s">
        <v>200</v>
      </c>
      <c r="F12" s="784">
        <v>18</v>
      </c>
      <c r="G12" s="769">
        <f t="shared" si="0"/>
        <v>108</v>
      </c>
      <c r="H12" s="769"/>
      <c r="I12" s="581">
        <v>500</v>
      </c>
      <c r="J12" s="581">
        <f t="shared" si="2"/>
        <v>608</v>
      </c>
      <c r="K12" s="762"/>
    </row>
    <row r="13" spans="1:13" ht="21.75" customHeight="1" x14ac:dyDescent="0.3">
      <c r="A13" s="779">
        <v>6</v>
      </c>
      <c r="B13" s="578" t="s">
        <v>393</v>
      </c>
      <c r="C13" s="519"/>
      <c r="D13" s="786">
        <v>2</v>
      </c>
      <c r="E13" s="548" t="s">
        <v>203</v>
      </c>
      <c r="F13" s="784">
        <v>130</v>
      </c>
      <c r="G13" s="769">
        <f t="shared" si="0"/>
        <v>260</v>
      </c>
      <c r="H13" s="769"/>
      <c r="I13" s="581"/>
      <c r="J13" s="581">
        <f t="shared" si="2"/>
        <v>260</v>
      </c>
      <c r="K13" s="762"/>
    </row>
    <row r="14" spans="1:13" ht="21.75" customHeight="1" x14ac:dyDescent="0.3">
      <c r="A14" s="779">
        <v>7</v>
      </c>
      <c r="B14" s="578" t="s">
        <v>364</v>
      </c>
      <c r="C14" s="519"/>
      <c r="D14" s="786">
        <v>2</v>
      </c>
      <c r="E14" s="548" t="s">
        <v>380</v>
      </c>
      <c r="F14" s="784">
        <v>45</v>
      </c>
      <c r="G14" s="769">
        <f t="shared" si="0"/>
        <v>90</v>
      </c>
      <c r="H14" s="769">
        <v>38</v>
      </c>
      <c r="I14" s="581">
        <f t="shared" si="1"/>
        <v>76</v>
      </c>
      <c r="J14" s="581">
        <f t="shared" si="2"/>
        <v>166</v>
      </c>
      <c r="K14" s="762"/>
    </row>
    <row r="15" spans="1:13" s="375" customFormat="1" ht="21.75" customHeight="1" x14ac:dyDescent="0.3">
      <c r="A15" s="770"/>
      <c r="B15" s="770"/>
      <c r="C15" s="493" t="s">
        <v>44</v>
      </c>
      <c r="D15" s="772"/>
      <c r="E15" s="771"/>
      <c r="F15" s="774"/>
      <c r="G15" s="585">
        <f>SUM(G8:G14)</f>
        <v>3177.442</v>
      </c>
      <c r="H15" s="494"/>
      <c r="I15" s="585">
        <f>SUM(I8:I14)</f>
        <v>875.09999999999991</v>
      </c>
      <c r="J15" s="586">
        <f>SUM(J8:J14)</f>
        <v>4052.5419999999999</v>
      </c>
      <c r="K15" s="775"/>
    </row>
    <row r="16" spans="1:13" ht="21.75" customHeight="1" x14ac:dyDescent="0.3">
      <c r="A16" s="780"/>
      <c r="B16" s="781"/>
      <c r="C16" s="588" t="s">
        <v>59</v>
      </c>
      <c r="D16" s="590"/>
      <c r="E16" s="589"/>
      <c r="F16" s="785"/>
      <c r="G16" s="591"/>
      <c r="H16" s="434"/>
      <c r="I16" s="591"/>
      <c r="J16" s="591">
        <f>ROUNDDOWN(J15,-1)</f>
        <v>4050</v>
      </c>
      <c r="K16" s="495"/>
    </row>
    <row r="17" spans="1:12" ht="21.75" customHeight="1" x14ac:dyDescent="0.3">
      <c r="A17" s="970"/>
      <c r="B17" s="443"/>
      <c r="C17" s="444"/>
      <c r="D17" s="445"/>
      <c r="E17" s="637"/>
      <c r="F17" s="446"/>
      <c r="G17" s="447"/>
      <c r="H17" s="1312"/>
      <c r="I17" s="1312"/>
      <c r="J17" s="1312"/>
      <c r="K17" s="1312"/>
    </row>
    <row r="18" spans="1:12" ht="21.75" customHeight="1" x14ac:dyDescent="0.3">
      <c r="A18" s="970"/>
      <c r="B18" s="443"/>
      <c r="C18" s="444"/>
      <c r="D18" s="445"/>
      <c r="E18" s="637"/>
      <c r="F18" s="446"/>
      <c r="G18" s="447"/>
      <c r="H18" s="972"/>
      <c r="I18" s="972"/>
      <c r="J18" s="972"/>
      <c r="K18" s="972"/>
    </row>
    <row r="19" spans="1:12" s="693" customFormat="1" ht="21.75" customHeight="1" x14ac:dyDescent="0.3">
      <c r="A19" s="1206"/>
      <c r="B19" s="1206"/>
      <c r="C19" s="976"/>
      <c r="D19" s="976"/>
      <c r="E19" s="976"/>
      <c r="F19" s="960"/>
      <c r="G19" s="1273"/>
      <c r="H19" s="1273"/>
      <c r="I19" s="1273"/>
      <c r="J19" s="1273"/>
    </row>
    <row r="20" spans="1:12" s="693" customFormat="1" x14ac:dyDescent="0.3">
      <c r="A20" s="1313"/>
      <c r="B20" s="1313"/>
      <c r="C20" s="1206"/>
      <c r="D20" s="1206"/>
      <c r="E20" s="1206"/>
      <c r="F20" s="960"/>
      <c r="G20" s="1206"/>
      <c r="H20" s="1206"/>
      <c r="I20" s="1206"/>
      <c r="J20" s="1206"/>
    </row>
    <row r="21" spans="1:12" s="693" customFormat="1" x14ac:dyDescent="0.3">
      <c r="A21" s="1313"/>
      <c r="B21" s="1313"/>
      <c r="C21" s="1206"/>
      <c r="D21" s="1206"/>
      <c r="E21" s="1206"/>
      <c r="F21" s="960"/>
      <c r="G21" s="1206"/>
      <c r="H21" s="1206"/>
      <c r="I21" s="1206"/>
      <c r="J21" s="1206"/>
    </row>
    <row r="22" spans="1:12" s="693" customFormat="1" x14ac:dyDescent="0.3">
      <c r="A22" s="971"/>
      <c r="B22" s="971"/>
      <c r="C22" s="960"/>
      <c r="D22" s="960"/>
      <c r="E22" s="960"/>
      <c r="F22" s="960"/>
      <c r="G22" s="960"/>
      <c r="H22" s="960"/>
      <c r="I22" s="960"/>
      <c r="J22" s="960"/>
    </row>
    <row r="23" spans="1:12" s="693" customFormat="1" x14ac:dyDescent="0.3">
      <c r="A23" s="1313"/>
      <c r="B23" s="1313"/>
      <c r="C23" s="691"/>
      <c r="D23" s="691"/>
      <c r="E23" s="695"/>
      <c r="F23" s="764"/>
      <c r="G23" s="976"/>
      <c r="H23" s="976"/>
      <c r="I23" s="976"/>
      <c r="J23" s="976"/>
    </row>
    <row r="24" spans="1:12" s="693" customFormat="1" ht="21.75" customHeight="1" x14ac:dyDescent="0.3">
      <c r="A24" s="1206"/>
      <c r="B24" s="1206"/>
      <c r="C24" s="976"/>
      <c r="D24" s="976"/>
      <c r="E24" s="976"/>
      <c r="F24" s="960"/>
      <c r="G24" s="976"/>
      <c r="H24" s="976"/>
      <c r="I24" s="976"/>
      <c r="J24" s="976"/>
    </row>
    <row r="25" spans="1:12" s="693" customFormat="1" ht="21.75" customHeight="1" x14ac:dyDescent="0.3">
      <c r="A25" s="691"/>
      <c r="B25" s="691"/>
      <c r="C25" s="1206"/>
      <c r="D25" s="1206"/>
      <c r="E25" s="1206"/>
      <c r="F25" s="960"/>
      <c r="G25" s="1206"/>
      <c r="H25" s="1206"/>
      <c r="I25" s="1206"/>
      <c r="J25" s="1206"/>
      <c r="K25" s="976"/>
    </row>
    <row r="26" spans="1:12" s="693" customFormat="1" ht="21.75" customHeight="1" x14ac:dyDescent="0.3">
      <c r="A26" s="691"/>
      <c r="B26" s="1206"/>
      <c r="C26" s="1206"/>
      <c r="D26" s="1206"/>
      <c r="E26" s="1206"/>
      <c r="F26" s="1206"/>
      <c r="G26" s="1206"/>
      <c r="H26" s="1206"/>
      <c r="I26" s="1206"/>
      <c r="J26" s="1206"/>
      <c r="K26" s="976"/>
      <c r="L26" s="976"/>
    </row>
    <row r="27" spans="1:12" ht="30" customHeight="1" x14ac:dyDescent="0.3">
      <c r="A27" s="525"/>
      <c r="B27" s="1311"/>
      <c r="C27" s="1311"/>
      <c r="D27" s="525"/>
      <c r="E27" s="525"/>
      <c r="F27" s="525"/>
      <c r="G27" s="443"/>
      <c r="H27" s="371"/>
      <c r="I27" s="371"/>
      <c r="J27" s="371"/>
      <c r="K27" s="525"/>
    </row>
    <row r="28" spans="1:12" ht="21.75" customHeight="1" x14ac:dyDescent="0.3">
      <c r="A28" s="970"/>
      <c r="B28" s="443"/>
    </row>
    <row r="29" spans="1:12" ht="21.75" customHeight="1" x14ac:dyDescent="0.3">
      <c r="A29" s="970"/>
      <c r="B29" s="443"/>
    </row>
    <row r="30" spans="1:12" ht="21.75" customHeight="1" x14ac:dyDescent="0.3">
      <c r="A30" s="970"/>
      <c r="B30" s="443"/>
    </row>
    <row r="31" spans="1:12" ht="21.75" customHeight="1" x14ac:dyDescent="0.3">
      <c r="A31" s="970"/>
      <c r="B31" s="443"/>
    </row>
    <row r="32" spans="1:12" ht="21.75" customHeight="1" x14ac:dyDescent="0.3">
      <c r="A32" s="970"/>
      <c r="B32" s="443"/>
    </row>
    <row r="33" spans="1:2" ht="21.75" customHeight="1" x14ac:dyDescent="0.3">
      <c r="A33" s="970"/>
      <c r="B33" s="443"/>
    </row>
    <row r="34" spans="1:2" ht="21.75" customHeight="1" x14ac:dyDescent="0.3">
      <c r="A34" s="970"/>
      <c r="B34" s="443"/>
    </row>
    <row r="35" spans="1:2" ht="21.75" customHeight="1" x14ac:dyDescent="0.3"/>
    <row r="36" spans="1:2" ht="21.75" customHeight="1" x14ac:dyDescent="0.3"/>
    <row r="37" spans="1:2" ht="21.75" customHeight="1" x14ac:dyDescent="0.3"/>
    <row r="38" spans="1:2" ht="21.75" customHeight="1" x14ac:dyDescent="0.3"/>
    <row r="39" spans="1:2" ht="21.75" customHeight="1" x14ac:dyDescent="0.3"/>
    <row r="40" spans="1:2" ht="21.75" customHeight="1" x14ac:dyDescent="0.3"/>
    <row r="41" spans="1:2" ht="21.75" customHeight="1" x14ac:dyDescent="0.3"/>
    <row r="42" spans="1:2" ht="21.75" customHeight="1" x14ac:dyDescent="0.3"/>
    <row r="43" spans="1:2" ht="21.75" customHeight="1" x14ac:dyDescent="0.3"/>
    <row r="44" spans="1:2" ht="21.75" customHeight="1" x14ac:dyDescent="0.3"/>
    <row r="45" spans="1:2" ht="21.75" customHeight="1" x14ac:dyDescent="0.3"/>
    <row r="46" spans="1:2" ht="21.75" customHeight="1" x14ac:dyDescent="0.3"/>
    <row r="47" spans="1:2" ht="21.75" customHeight="1" x14ac:dyDescent="0.3"/>
    <row r="48" spans="1:2" ht="21.75" customHeight="1" x14ac:dyDescent="0.3"/>
    <row r="49" ht="21.75" customHeight="1" x14ac:dyDescent="0.3"/>
    <row r="50" ht="21.75" customHeight="1" x14ac:dyDescent="0.3"/>
    <row r="51" ht="21.75" customHeight="1" x14ac:dyDescent="0.3"/>
    <row r="52" ht="21.75" customHeight="1" x14ac:dyDescent="0.3"/>
    <row r="53" ht="21.75" customHeight="1" x14ac:dyDescent="0.3"/>
    <row r="54" ht="21.75" customHeight="1" x14ac:dyDescent="0.3"/>
    <row r="55" ht="21.75" customHeight="1" x14ac:dyDescent="0.3"/>
    <row r="56" ht="21.75" customHeight="1" x14ac:dyDescent="0.3"/>
    <row r="57" ht="21.75" customHeight="1" x14ac:dyDescent="0.3"/>
    <row r="58" ht="21.75" customHeight="1" x14ac:dyDescent="0.3"/>
    <row r="59" ht="21.75" customHeight="1" x14ac:dyDescent="0.3"/>
    <row r="60" ht="21.75" customHeight="1" x14ac:dyDescent="0.3"/>
    <row r="61" ht="21.75" customHeight="1" x14ac:dyDescent="0.3"/>
    <row r="62" ht="21.75" customHeight="1" x14ac:dyDescent="0.3"/>
    <row r="63" ht="21.75" customHeight="1" x14ac:dyDescent="0.3"/>
    <row r="64" ht="21.75" customHeight="1" x14ac:dyDescent="0.3"/>
    <row r="65" ht="21.75" customHeight="1" x14ac:dyDescent="0.3"/>
    <row r="66" ht="21.75" customHeight="1" x14ac:dyDescent="0.3"/>
    <row r="67" ht="21.75" customHeight="1" x14ac:dyDescent="0.3"/>
    <row r="68" ht="21.75" customHeight="1" x14ac:dyDescent="0.3"/>
    <row r="69" ht="21.75" customHeight="1" x14ac:dyDescent="0.3"/>
    <row r="70" ht="21.75" customHeight="1" x14ac:dyDescent="0.3"/>
    <row r="71" ht="21.75" customHeight="1" x14ac:dyDescent="0.3"/>
    <row r="72" ht="21.75" customHeight="1" x14ac:dyDescent="0.3"/>
    <row r="73" ht="21.75" customHeight="1" x14ac:dyDescent="0.3"/>
    <row r="74" ht="21.75" customHeight="1" x14ac:dyDescent="0.3"/>
    <row r="75" ht="21.75" customHeight="1" x14ac:dyDescent="0.3"/>
    <row r="76" ht="21.75" customHeight="1" x14ac:dyDescent="0.3"/>
    <row r="77" ht="21.75" customHeight="1" x14ac:dyDescent="0.3"/>
    <row r="78" ht="21.75" customHeight="1" x14ac:dyDescent="0.3"/>
    <row r="79" ht="21.75" customHeight="1" x14ac:dyDescent="0.3"/>
    <row r="80" ht="21.75" customHeight="1" x14ac:dyDescent="0.3"/>
    <row r="81" ht="21.75" customHeight="1" x14ac:dyDescent="0.3"/>
    <row r="82" ht="21.75" customHeight="1" x14ac:dyDescent="0.3"/>
    <row r="83" ht="21.75" customHeight="1" x14ac:dyDescent="0.3"/>
    <row r="84" ht="21.75" customHeight="1" x14ac:dyDescent="0.3"/>
    <row r="85" ht="21.75" customHeight="1" x14ac:dyDescent="0.3"/>
    <row r="86" ht="21.75" customHeight="1" x14ac:dyDescent="0.3"/>
    <row r="87" ht="21.75" customHeight="1" x14ac:dyDescent="0.3"/>
    <row r="88" ht="21.75" customHeight="1" x14ac:dyDescent="0.3"/>
    <row r="89" ht="21.75" customHeight="1" x14ac:dyDescent="0.3"/>
    <row r="90" ht="21.75" customHeight="1" x14ac:dyDescent="0.3"/>
    <row r="91" ht="21.75" customHeight="1" x14ac:dyDescent="0.3"/>
    <row r="92" ht="21.75" customHeight="1" x14ac:dyDescent="0.3"/>
    <row r="93" ht="21.75" customHeight="1" x14ac:dyDescent="0.3"/>
    <row r="94" ht="21.75" customHeight="1" x14ac:dyDescent="0.3"/>
    <row r="95" ht="21.75" customHeight="1" x14ac:dyDescent="0.3"/>
    <row r="96" ht="21.75" customHeight="1" x14ac:dyDescent="0.3"/>
    <row r="97" ht="21.75" customHeight="1" x14ac:dyDescent="0.3"/>
    <row r="98" ht="21.75" customHeight="1" x14ac:dyDescent="0.3"/>
    <row r="99" ht="21.75" customHeight="1" x14ac:dyDescent="0.3"/>
    <row r="100" ht="21.75" customHeight="1" x14ac:dyDescent="0.3"/>
    <row r="101" ht="21.75" customHeight="1" x14ac:dyDescent="0.3"/>
    <row r="102" ht="21.75" customHeight="1" x14ac:dyDescent="0.3"/>
    <row r="103" ht="21.75" customHeight="1" x14ac:dyDescent="0.3"/>
    <row r="104" ht="21.75" customHeight="1" x14ac:dyDescent="0.3"/>
    <row r="105" ht="21.75" customHeight="1" x14ac:dyDescent="0.3"/>
    <row r="106" ht="21.75" customHeight="1" x14ac:dyDescent="0.3"/>
    <row r="107" ht="21.75" customHeight="1" x14ac:dyDescent="0.3"/>
    <row r="108" ht="21.75" customHeight="1" x14ac:dyDescent="0.3"/>
    <row r="109" ht="21.75" customHeight="1" x14ac:dyDescent="0.3"/>
    <row r="110" ht="21.75" customHeight="1" x14ac:dyDescent="0.3"/>
    <row r="111" ht="21.75" customHeight="1" x14ac:dyDescent="0.3"/>
    <row r="112" ht="21.75" customHeight="1" x14ac:dyDescent="0.3"/>
    <row r="113" ht="21.75" customHeight="1" x14ac:dyDescent="0.3"/>
    <row r="114" ht="21.75" customHeight="1" x14ac:dyDescent="0.3"/>
    <row r="115" ht="21.75" customHeight="1" x14ac:dyDescent="0.3"/>
    <row r="116" ht="21.75" customHeight="1" x14ac:dyDescent="0.3"/>
    <row r="117" ht="21.75" customHeight="1" x14ac:dyDescent="0.3"/>
    <row r="118" ht="21.75" customHeight="1" x14ac:dyDescent="0.3"/>
    <row r="119" ht="21.75" customHeight="1" x14ac:dyDescent="0.3"/>
    <row r="120" ht="21.75" customHeight="1" x14ac:dyDescent="0.3"/>
    <row r="121" ht="21.75" customHeight="1" x14ac:dyDescent="0.3"/>
    <row r="122" ht="21.75" customHeight="1" x14ac:dyDescent="0.3"/>
    <row r="123" ht="21.75" customHeight="1" x14ac:dyDescent="0.3"/>
    <row r="124" ht="21.75" customHeight="1" x14ac:dyDescent="0.3"/>
    <row r="125" ht="21.75" customHeight="1" x14ac:dyDescent="0.3"/>
    <row r="126" ht="21.75" customHeight="1" x14ac:dyDescent="0.3"/>
    <row r="127" ht="21.75" customHeight="1" x14ac:dyDescent="0.3"/>
    <row r="128" ht="21.75" customHeight="1" x14ac:dyDescent="0.3"/>
    <row r="129" ht="21.75" customHeight="1" x14ac:dyDescent="0.3"/>
    <row r="130" ht="21.75" customHeight="1" x14ac:dyDescent="0.3"/>
    <row r="131" ht="21.75" customHeight="1" x14ac:dyDescent="0.3"/>
    <row r="132" ht="21.75" customHeight="1" x14ac:dyDescent="0.3"/>
  </sheetData>
  <mergeCells count="22">
    <mergeCell ref="H17:K17"/>
    <mergeCell ref="A19:B19"/>
    <mergeCell ref="G19:J19"/>
    <mergeCell ref="A20:B20"/>
    <mergeCell ref="C20:E20"/>
    <mergeCell ref="G20:J20"/>
    <mergeCell ref="B26:F26"/>
    <mergeCell ref="G26:J26"/>
    <mergeCell ref="B27:C27"/>
    <mergeCell ref="A21:B21"/>
    <mergeCell ref="C21:E21"/>
    <mergeCell ref="G21:J21"/>
    <mergeCell ref="A23:B23"/>
    <mergeCell ref="A24:B24"/>
    <mergeCell ref="C25:E25"/>
    <mergeCell ref="G25:J25"/>
    <mergeCell ref="A6:A7"/>
    <mergeCell ref="B6:C7"/>
    <mergeCell ref="D6:E7"/>
    <mergeCell ref="K6:K7"/>
    <mergeCell ref="F6:G6"/>
    <mergeCell ref="H6:I6"/>
  </mergeCells>
  <pageMargins left="0.39370078740157483" right="0.19685039370078741" top="0.78740157480314965" bottom="0.39370078740157483" header="0.31496062992125984" footer="0.31496062992125984"/>
  <pageSetup paperSize="9" scale="90" orientation="portrait" r:id="rId1"/>
  <headerFooter alignWithMargins="0">
    <oddHeader>&amp;Rแบบ ปร. 4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7"/>
  <sheetViews>
    <sheetView topLeftCell="A31" workbookViewId="0">
      <selection activeCell="P15" sqref="P15"/>
    </sheetView>
  </sheetViews>
  <sheetFormatPr defaultRowHeight="21.75" x14ac:dyDescent="0.5"/>
  <cols>
    <col min="1" max="1" width="8" style="118" customWidth="1"/>
    <col min="2" max="2" width="17.85546875" style="51" customWidth="1"/>
    <col min="3" max="3" width="14.28515625" style="51" customWidth="1"/>
    <col min="4" max="4" width="6.85546875" style="118" customWidth="1"/>
    <col min="5" max="5" width="6.42578125" style="118" customWidth="1"/>
    <col min="6" max="6" width="12" style="118" customWidth="1"/>
    <col min="7" max="7" width="11.140625" style="118" customWidth="1"/>
    <col min="8" max="8" width="11.7109375" style="118" customWidth="1"/>
    <col min="9" max="9" width="10.42578125" style="118" customWidth="1"/>
    <col min="10" max="10" width="11.7109375" style="118" customWidth="1"/>
    <col min="11" max="11" width="8.140625" style="118" customWidth="1"/>
    <col min="12" max="16384" width="9.140625" style="118"/>
  </cols>
  <sheetData>
    <row r="1" spans="1:12" s="375" customFormat="1" ht="21.75" customHeight="1" x14ac:dyDescent="0.3">
      <c r="A1" s="1325" t="s">
        <v>50</v>
      </c>
      <c r="B1" s="1325"/>
      <c r="C1" s="1322" t="s">
        <v>263</v>
      </c>
      <c r="D1" s="1322"/>
      <c r="E1" s="1322"/>
      <c r="F1" s="1322"/>
      <c r="G1" s="1322"/>
      <c r="H1" s="1322"/>
      <c r="I1" s="361"/>
      <c r="J1" s="363"/>
      <c r="K1" s="364"/>
    </row>
    <row r="2" spans="1:12" s="375" customFormat="1" ht="21.75" customHeight="1" x14ac:dyDescent="0.3">
      <c r="A2" s="1326" t="str">
        <f>'[1]แบบ ปร.6'!$A$2</f>
        <v>สถานที่ก่อสร้าง</v>
      </c>
      <c r="B2" s="1326"/>
      <c r="C2" s="493" t="str">
        <f>โรงสูบน้ำ!C2</f>
        <v>บ้านหัวตลาด หมู่ที่ 4 ตำบลสำพะเนียง อำเภอโนนแดง จังหวัดนครราชสีมา</v>
      </c>
      <c r="D2" s="493"/>
      <c r="E2" s="493"/>
      <c r="F2" s="493"/>
      <c r="G2" s="493"/>
      <c r="H2" s="493"/>
      <c r="I2" s="489"/>
      <c r="J2" s="511"/>
      <c r="K2" s="367"/>
    </row>
    <row r="3" spans="1:12" s="375" customFormat="1" ht="21.75" customHeight="1" x14ac:dyDescent="0.3">
      <c r="A3" s="758" t="s">
        <v>368</v>
      </c>
      <c r="B3" s="758"/>
      <c r="C3" s="493" t="str">
        <f>โรงสูบน้ำ!C3</f>
        <v>สำนักบริหารจัดการน้ำ  กรมทรัพยากรน้ำ</v>
      </c>
      <c r="D3" s="493"/>
      <c r="E3" s="493"/>
      <c r="F3" s="493"/>
      <c r="G3" s="493"/>
      <c r="H3" s="1009" t="s">
        <v>16</v>
      </c>
      <c r="I3" s="1007">
        <v>991043</v>
      </c>
      <c r="J3" s="365"/>
      <c r="K3" s="367"/>
    </row>
    <row r="4" spans="1:12" s="375" customFormat="1" ht="21.75" customHeight="1" x14ac:dyDescent="0.3">
      <c r="A4" s="1326"/>
      <c r="B4" s="1326"/>
      <c r="C4" s="493"/>
      <c r="D4" s="493"/>
      <c r="E4" s="493"/>
      <c r="F4" s="493"/>
      <c r="G4" s="493"/>
      <c r="H4" s="1009"/>
      <c r="I4" s="1007"/>
      <c r="J4" s="1007"/>
      <c r="K4" s="1007"/>
    </row>
    <row r="5" spans="1:12" s="375" customFormat="1" ht="21.75" customHeight="1" x14ac:dyDescent="0.3">
      <c r="A5" s="637"/>
      <c r="B5" s="370"/>
      <c r="C5" s="370"/>
      <c r="D5" s="371"/>
      <c r="E5" s="370"/>
      <c r="F5" s="372"/>
      <c r="G5" s="373"/>
      <c r="H5" s="373"/>
      <c r="I5" s="372"/>
      <c r="J5" s="374"/>
    </row>
    <row r="6" spans="1:12" s="375" customFormat="1" ht="21.75" customHeight="1" x14ac:dyDescent="0.3">
      <c r="A6" s="1306" t="s">
        <v>3</v>
      </c>
      <c r="B6" s="1318" t="s">
        <v>21</v>
      </c>
      <c r="C6" s="1319"/>
      <c r="D6" s="1314" t="s">
        <v>54</v>
      </c>
      <c r="E6" s="1315"/>
      <c r="F6" s="1308" t="s">
        <v>55</v>
      </c>
      <c r="G6" s="1309"/>
      <c r="H6" s="1308" t="s">
        <v>56</v>
      </c>
      <c r="I6" s="1309"/>
      <c r="J6" s="873" t="s">
        <v>57</v>
      </c>
      <c r="K6" s="1306" t="s">
        <v>10</v>
      </c>
      <c r="L6" s="893"/>
    </row>
    <row r="7" spans="1:12" s="375" customFormat="1" ht="21.75" customHeight="1" x14ac:dyDescent="0.3">
      <c r="A7" s="1307"/>
      <c r="B7" s="1320"/>
      <c r="C7" s="1321"/>
      <c r="D7" s="1316"/>
      <c r="E7" s="1317"/>
      <c r="F7" s="895" t="s">
        <v>58</v>
      </c>
      <c r="G7" s="896" t="s">
        <v>49</v>
      </c>
      <c r="H7" s="895" t="s">
        <v>58</v>
      </c>
      <c r="I7" s="897" t="s">
        <v>49</v>
      </c>
      <c r="J7" s="894" t="s">
        <v>8</v>
      </c>
      <c r="K7" s="1307"/>
      <c r="L7" s="893"/>
    </row>
    <row r="8" spans="1:12" s="375" customFormat="1" ht="21.75" customHeight="1" x14ac:dyDescent="0.3">
      <c r="A8" s="810">
        <v>1</v>
      </c>
      <c r="B8" s="811" t="str">
        <f>[5]เหล็กรูปพรรณ!$B$17</f>
        <v>แผ่นเหล็ก 1.20 x 2.40 ม. หนา  4.5  มม.</v>
      </c>
      <c r="C8" s="793"/>
      <c r="D8" s="796">
        <v>1</v>
      </c>
      <c r="E8" s="797" t="str">
        <f>[5]เหล็กรูปพรรณ!$C$17</f>
        <v>แผ่น</v>
      </c>
      <c r="F8" s="801">
        <v>2510</v>
      </c>
      <c r="G8" s="804">
        <f t="shared" ref="G8:G17" si="0">IF(F8="-","-",D8*F8)</f>
        <v>2510</v>
      </c>
      <c r="H8" s="798"/>
      <c r="I8" s="808"/>
      <c r="J8" s="799">
        <f t="shared" ref="J8:J18" si="1">SUM(G8,I8)</f>
        <v>2510</v>
      </c>
      <c r="K8" s="805"/>
    </row>
    <row r="9" spans="1:12" s="375" customFormat="1" ht="21.75" customHeight="1" x14ac:dyDescent="0.3">
      <c r="A9" s="779">
        <v>2</v>
      </c>
      <c r="B9" s="812" t="str">
        <f>[5]เหล็กรูปพรรณ!$B$12</f>
        <v>เหล็กแบน 1 1/4 x 3/16 นิ้ว ยาว 6 ม.</v>
      </c>
      <c r="C9" s="794"/>
      <c r="D9" s="791">
        <v>1</v>
      </c>
      <c r="E9" s="789" t="str">
        <f>[5]เหล็กรูปพรรณ!$C$12</f>
        <v>เส้น</v>
      </c>
      <c r="F9" s="802">
        <v>165</v>
      </c>
      <c r="G9" s="806">
        <f t="shared" si="0"/>
        <v>165</v>
      </c>
      <c r="H9" s="790"/>
      <c r="I9" s="809"/>
      <c r="J9" s="800">
        <f t="shared" si="1"/>
        <v>165</v>
      </c>
      <c r="K9" s="488"/>
    </row>
    <row r="10" spans="1:12" s="375" customFormat="1" ht="21.75" customHeight="1" x14ac:dyDescent="0.3">
      <c r="A10" s="779">
        <v>3</v>
      </c>
      <c r="B10" s="812" t="str">
        <f>[5]เหล็กรูปพรรณ!$B$13</f>
        <v>เหล็กแบน 1 1/2 x 3/16 นิ้ว ยาว 6 ม.</v>
      </c>
      <c r="C10" s="794"/>
      <c r="D10" s="791">
        <v>1</v>
      </c>
      <c r="E10" s="789" t="str">
        <f>[5]เหล็กรูปพรรณ!$C$13</f>
        <v>เส้น</v>
      </c>
      <c r="F10" s="802">
        <v>205</v>
      </c>
      <c r="G10" s="806">
        <f t="shared" si="0"/>
        <v>205</v>
      </c>
      <c r="H10" s="790"/>
      <c r="I10" s="809"/>
      <c r="J10" s="800">
        <f t="shared" si="1"/>
        <v>205</v>
      </c>
      <c r="K10" s="488"/>
    </row>
    <row r="11" spans="1:12" s="375" customFormat="1" ht="21.75" customHeight="1" x14ac:dyDescent="0.3">
      <c r="A11" s="779">
        <v>4</v>
      </c>
      <c r="B11" s="812" t="str">
        <f>[5]เหล็กรูปพรรณ!$B$7</f>
        <v>เหล็กฉาก 25 x 25 x 3 มม. ยาว 6 ม.</v>
      </c>
      <c r="C11" s="794"/>
      <c r="D11" s="791">
        <v>1</v>
      </c>
      <c r="E11" s="789" t="str">
        <f>[5]เหล็กรูปพรรณ!$C$7</f>
        <v>เส้น</v>
      </c>
      <c r="F11" s="802">
        <v>189</v>
      </c>
      <c r="G11" s="806">
        <f t="shared" si="0"/>
        <v>189</v>
      </c>
      <c r="H11" s="790"/>
      <c r="I11" s="809"/>
      <c r="J11" s="800">
        <f t="shared" si="1"/>
        <v>189</v>
      </c>
      <c r="K11" s="488"/>
    </row>
    <row r="12" spans="1:12" s="375" customFormat="1" ht="21.75" customHeight="1" x14ac:dyDescent="0.3">
      <c r="A12" s="779">
        <v>5</v>
      </c>
      <c r="B12" s="812" t="str">
        <f>[5]เหล็กรูปพรรณ!$B$8</f>
        <v>เหล็กฉาก 40 x 40 x 5 มม. ยาว 6 ม.</v>
      </c>
      <c r="C12" s="794"/>
      <c r="D12" s="791">
        <v>1</v>
      </c>
      <c r="E12" s="789" t="str">
        <f>[5]เหล็กรูปพรรณ!$C$8</f>
        <v>ท่อน</v>
      </c>
      <c r="F12" s="802">
        <v>405</v>
      </c>
      <c r="G12" s="806">
        <f t="shared" si="0"/>
        <v>405</v>
      </c>
      <c r="H12" s="790"/>
      <c r="I12" s="809"/>
      <c r="J12" s="800">
        <f t="shared" si="1"/>
        <v>405</v>
      </c>
      <c r="K12" s="488"/>
    </row>
    <row r="13" spans="1:12" s="375" customFormat="1" ht="21.75" customHeight="1" x14ac:dyDescent="0.3">
      <c r="A13" s="779">
        <v>6</v>
      </c>
      <c r="B13" s="812" t="str">
        <f>'[5]อื่น ๆ'!$B$56</f>
        <v>ลูกปืน dia. 0.02 ม</v>
      </c>
      <c r="C13" s="794"/>
      <c r="D13" s="791">
        <v>2</v>
      </c>
      <c r="E13" s="789" t="str">
        <f>'[5]อื่น ๆ'!$C$54</f>
        <v>ม.</v>
      </c>
      <c r="F13" s="802">
        <v>350</v>
      </c>
      <c r="G13" s="806">
        <f t="shared" si="0"/>
        <v>700</v>
      </c>
      <c r="H13" s="790"/>
      <c r="I13" s="809"/>
      <c r="J13" s="800">
        <f t="shared" si="1"/>
        <v>700</v>
      </c>
      <c r="K13" s="488"/>
    </row>
    <row r="14" spans="1:12" s="375" customFormat="1" ht="21.75" customHeight="1" x14ac:dyDescent="0.3">
      <c r="A14" s="779">
        <v>7</v>
      </c>
      <c r="B14" s="812" t="s">
        <v>516</v>
      </c>
      <c r="C14" s="794"/>
      <c r="D14" s="791">
        <v>1</v>
      </c>
      <c r="E14" s="789" t="s">
        <v>203</v>
      </c>
      <c r="F14" s="802">
        <v>220</v>
      </c>
      <c r="G14" s="806">
        <f t="shared" si="0"/>
        <v>220</v>
      </c>
      <c r="H14" s="790"/>
      <c r="I14" s="809"/>
      <c r="J14" s="800">
        <f t="shared" si="1"/>
        <v>220</v>
      </c>
      <c r="K14" s="488"/>
    </row>
    <row r="15" spans="1:12" s="375" customFormat="1" ht="21.75" customHeight="1" x14ac:dyDescent="0.3">
      <c r="A15" s="779">
        <v>8</v>
      </c>
      <c r="B15" s="812" t="s">
        <v>517</v>
      </c>
      <c r="C15" s="794"/>
      <c r="D15" s="791">
        <v>10</v>
      </c>
      <c r="E15" s="789" t="s">
        <v>112</v>
      </c>
      <c r="F15" s="802">
        <v>21</v>
      </c>
      <c r="G15" s="806">
        <f t="shared" si="0"/>
        <v>210</v>
      </c>
      <c r="H15" s="790"/>
      <c r="I15" s="809"/>
      <c r="J15" s="800">
        <f t="shared" si="1"/>
        <v>210</v>
      </c>
      <c r="K15" s="488"/>
    </row>
    <row r="16" spans="1:12" s="375" customFormat="1" ht="21.75" customHeight="1" x14ac:dyDescent="0.3">
      <c r="A16" s="779">
        <v>9</v>
      </c>
      <c r="B16" s="812" t="str">
        <f>'[5]อื่น ๆ'!$B$5</f>
        <v>แกลลอนจุ 5 ลิตร</v>
      </c>
      <c r="C16" s="794"/>
      <c r="D16" s="791">
        <v>1</v>
      </c>
      <c r="E16" s="789" t="str">
        <f>'[5]อื่น ๆ'!$C$5</f>
        <v>ลูก</v>
      </c>
      <c r="F16" s="802">
        <v>15</v>
      </c>
      <c r="G16" s="806">
        <f t="shared" si="0"/>
        <v>15</v>
      </c>
      <c r="H16" s="790"/>
      <c r="I16" s="809"/>
      <c r="J16" s="800">
        <f t="shared" si="1"/>
        <v>15</v>
      </c>
      <c r="K16" s="488"/>
    </row>
    <row r="17" spans="1:13" s="375" customFormat="1" ht="21.75" customHeight="1" x14ac:dyDescent="0.3">
      <c r="A17" s="779">
        <v>10</v>
      </c>
      <c r="B17" s="812" t="str">
        <f>[5]งานทาสี!$B$3</f>
        <v>ทาสีน้ำมัน</v>
      </c>
      <c r="C17" s="794"/>
      <c r="D17" s="791">
        <v>3</v>
      </c>
      <c r="E17" s="789" t="str">
        <f>[5]งานทาสี!$C$3</f>
        <v>ตร.ม.</v>
      </c>
      <c r="F17" s="802">
        <v>45</v>
      </c>
      <c r="G17" s="806">
        <f t="shared" si="0"/>
        <v>135</v>
      </c>
      <c r="H17" s="792">
        <v>38</v>
      </c>
      <c r="I17" s="806">
        <f>IF(H17="-","-",H17*D17)</f>
        <v>114</v>
      </c>
      <c r="J17" s="800">
        <f t="shared" si="1"/>
        <v>249</v>
      </c>
      <c r="K17" s="488"/>
    </row>
    <row r="18" spans="1:13" s="375" customFormat="1" ht="21.75" customHeight="1" x14ac:dyDescent="0.3">
      <c r="A18" s="779">
        <v>11</v>
      </c>
      <c r="B18" s="812" t="s">
        <v>280</v>
      </c>
      <c r="C18" s="794"/>
      <c r="D18" s="791"/>
      <c r="E18" s="789"/>
      <c r="F18" s="802"/>
      <c r="G18" s="806"/>
      <c r="H18" s="792"/>
      <c r="I18" s="806">
        <v>1710</v>
      </c>
      <c r="J18" s="800">
        <f t="shared" si="1"/>
        <v>1710</v>
      </c>
      <c r="K18" s="488"/>
    </row>
    <row r="19" spans="1:13" s="375" customFormat="1" ht="21.75" customHeight="1" x14ac:dyDescent="0.3">
      <c r="A19" s="813"/>
      <c r="B19" s="814"/>
      <c r="C19" s="795" t="s">
        <v>44</v>
      </c>
      <c r="D19" s="445"/>
      <c r="E19" s="637"/>
      <c r="F19" s="803"/>
      <c r="G19" s="1129">
        <f>SUM(G8:G17)</f>
        <v>4754</v>
      </c>
      <c r="H19" s="564"/>
      <c r="I19" s="1129">
        <f>SUM(I8:I18)</f>
        <v>1824</v>
      </c>
      <c r="J19" s="1130">
        <f>SUM(J8:J18)</f>
        <v>6578</v>
      </c>
      <c r="K19" s="807"/>
    </row>
    <row r="20" spans="1:13" s="448" customFormat="1" ht="21.75" customHeight="1" x14ac:dyDescent="0.3">
      <c r="A20" s="436"/>
      <c r="B20" s="395"/>
      <c r="C20" s="688" t="s">
        <v>59</v>
      </c>
      <c r="D20" s="439"/>
      <c r="E20" s="440"/>
      <c r="F20" s="463"/>
      <c r="G20" s="483"/>
      <c r="H20" s="1131"/>
      <c r="I20" s="483"/>
      <c r="J20" s="484">
        <f>ROUNDDOWN(J19,-1)</f>
        <v>6570</v>
      </c>
      <c r="K20" s="539"/>
    </row>
    <row r="21" spans="1:13" s="448" customFormat="1" ht="21.75" customHeight="1" x14ac:dyDescent="0.3">
      <c r="A21" s="687"/>
      <c r="B21" s="443"/>
      <c r="C21" s="444"/>
      <c r="D21" s="445"/>
      <c r="E21" s="637"/>
      <c r="F21" s="446"/>
      <c r="G21" s="447"/>
      <c r="H21" s="1312"/>
      <c r="I21" s="1312"/>
      <c r="J21" s="1312"/>
      <c r="K21" s="1312"/>
    </row>
    <row r="22" spans="1:13" s="448" customFormat="1" ht="21.75" customHeight="1" x14ac:dyDescent="0.3">
      <c r="B22" s="375"/>
      <c r="C22" s="375"/>
      <c r="G22" s="449"/>
      <c r="I22" s="449"/>
      <c r="J22" s="448" t="s">
        <v>7</v>
      </c>
    </row>
    <row r="23" spans="1:13" s="694" customFormat="1" ht="21.75" customHeight="1" x14ac:dyDescent="0.4">
      <c r="A23" s="1206"/>
      <c r="B23" s="1206"/>
      <c r="C23" s="692"/>
      <c r="D23" s="692"/>
      <c r="E23" s="692"/>
      <c r="F23" s="696"/>
      <c r="G23" s="1273"/>
      <c r="H23" s="1273"/>
      <c r="I23" s="1273"/>
      <c r="J23" s="1273"/>
      <c r="K23" s="693"/>
      <c r="L23" s="693"/>
    </row>
    <row r="24" spans="1:13" s="694" customFormat="1" ht="20.25" x14ac:dyDescent="0.4">
      <c r="A24" s="1313"/>
      <c r="B24" s="1313"/>
      <c r="C24" s="1206"/>
      <c r="D24" s="1206"/>
      <c r="E24" s="1206"/>
      <c r="F24" s="696"/>
      <c r="G24" s="1206"/>
      <c r="H24" s="1206"/>
      <c r="I24" s="1206"/>
      <c r="J24" s="1206"/>
      <c r="K24" s="693"/>
      <c r="L24" s="693"/>
    </row>
    <row r="25" spans="1:13" s="694" customFormat="1" ht="20.25" x14ac:dyDescent="0.4">
      <c r="A25" s="1313"/>
      <c r="B25" s="1313"/>
      <c r="C25" s="1206"/>
      <c r="D25" s="1206"/>
      <c r="E25" s="1206"/>
      <c r="F25" s="696"/>
      <c r="G25" s="1206"/>
      <c r="H25" s="1206"/>
      <c r="I25" s="1206"/>
      <c r="J25" s="1206"/>
      <c r="K25" s="693"/>
      <c r="L25" s="693"/>
    </row>
    <row r="26" spans="1:13" s="694" customFormat="1" ht="20.25" x14ac:dyDescent="0.4">
      <c r="A26" s="697"/>
      <c r="B26" s="697"/>
      <c r="C26" s="696"/>
      <c r="D26" s="696"/>
      <c r="E26" s="696"/>
      <c r="F26" s="696"/>
      <c r="G26" s="696"/>
      <c r="H26" s="696"/>
      <c r="I26" s="696"/>
      <c r="J26" s="696"/>
      <c r="K26" s="693"/>
      <c r="L26" s="693"/>
    </row>
    <row r="27" spans="1:13" s="694" customFormat="1" ht="20.25" x14ac:dyDescent="0.4">
      <c r="A27" s="1313"/>
      <c r="B27" s="1313"/>
      <c r="C27" s="691"/>
      <c r="D27" s="691"/>
      <c r="E27" s="695"/>
      <c r="F27" s="764"/>
      <c r="G27" s="692"/>
      <c r="H27" s="692"/>
      <c r="I27" s="692"/>
      <c r="J27" s="692"/>
      <c r="K27" s="693"/>
      <c r="L27" s="693"/>
    </row>
    <row r="28" spans="1:13" s="694" customFormat="1" ht="21.75" customHeight="1" x14ac:dyDescent="0.4">
      <c r="A28" s="1206"/>
      <c r="B28" s="1206"/>
      <c r="C28" s="692"/>
      <c r="D28" s="692"/>
      <c r="E28" s="692"/>
      <c r="F28" s="696"/>
      <c r="G28" s="692"/>
      <c r="H28" s="692"/>
      <c r="I28" s="692"/>
      <c r="J28" s="692"/>
      <c r="K28" s="693"/>
      <c r="L28" s="693"/>
    </row>
    <row r="29" spans="1:13" s="694" customFormat="1" ht="21.75" customHeight="1" x14ac:dyDescent="0.4">
      <c r="A29" s="691"/>
      <c r="B29" s="691"/>
      <c r="C29" s="1206"/>
      <c r="D29" s="1206"/>
      <c r="E29" s="1206"/>
      <c r="F29" s="696"/>
      <c r="G29" s="1206"/>
      <c r="H29" s="1206"/>
      <c r="I29" s="1206"/>
      <c r="J29" s="1206"/>
      <c r="K29" s="692"/>
      <c r="L29" s="693"/>
    </row>
    <row r="30" spans="1:13" s="694" customFormat="1" ht="21.75" customHeight="1" x14ac:dyDescent="0.4">
      <c r="A30" s="691"/>
      <c r="B30" s="1206"/>
      <c r="C30" s="1206"/>
      <c r="D30" s="1206"/>
      <c r="E30" s="1206"/>
      <c r="F30" s="1206"/>
      <c r="G30" s="1206"/>
      <c r="H30" s="1206"/>
      <c r="I30" s="1206"/>
      <c r="J30" s="1206"/>
      <c r="K30" s="692"/>
      <c r="L30" s="692"/>
      <c r="M30" s="693"/>
    </row>
    <row r="31" spans="1:13" s="448" customFormat="1" ht="21.75" customHeight="1" x14ac:dyDescent="0.3">
      <c r="B31" s="375"/>
      <c r="C31" s="375"/>
    </row>
    <row r="32" spans="1:13" s="448" customFormat="1" ht="21.75" customHeight="1" x14ac:dyDescent="0.3">
      <c r="B32" s="375"/>
      <c r="C32" s="375"/>
    </row>
    <row r="33" spans="2:3" s="448" customFormat="1" ht="21.75" customHeight="1" x14ac:dyDescent="0.3">
      <c r="B33" s="375"/>
      <c r="C33" s="375"/>
    </row>
    <row r="34" spans="2:3" s="448" customFormat="1" ht="21.75" customHeight="1" x14ac:dyDescent="0.3">
      <c r="B34" s="375"/>
      <c r="C34" s="375"/>
    </row>
    <row r="35" spans="2:3" s="448" customFormat="1" ht="21.75" customHeight="1" x14ac:dyDescent="0.3">
      <c r="B35" s="375"/>
      <c r="C35" s="375"/>
    </row>
    <row r="36" spans="2:3" s="448" customFormat="1" ht="21.75" customHeight="1" x14ac:dyDescent="0.3">
      <c r="B36" s="375"/>
      <c r="C36" s="375"/>
    </row>
    <row r="37" spans="2:3" s="448" customFormat="1" ht="21.75" customHeight="1" x14ac:dyDescent="0.3">
      <c r="B37" s="375"/>
      <c r="C37" s="375"/>
    </row>
    <row r="38" spans="2:3" s="448" customFormat="1" ht="21.75" customHeight="1" x14ac:dyDescent="0.3">
      <c r="B38" s="375"/>
      <c r="C38" s="375"/>
    </row>
    <row r="39" spans="2:3" s="448" customFormat="1" ht="21.75" customHeight="1" x14ac:dyDescent="0.3">
      <c r="B39" s="375"/>
      <c r="C39" s="375"/>
    </row>
    <row r="40" spans="2:3" s="448" customFormat="1" ht="21.75" customHeight="1" x14ac:dyDescent="0.3">
      <c r="B40" s="375"/>
      <c r="C40" s="375"/>
    </row>
    <row r="41" spans="2:3" s="448" customFormat="1" ht="21.75" customHeight="1" x14ac:dyDescent="0.3">
      <c r="B41" s="375"/>
      <c r="C41" s="375"/>
    </row>
    <row r="42" spans="2:3" s="448" customFormat="1" ht="21.75" customHeight="1" x14ac:dyDescent="0.3">
      <c r="B42" s="375"/>
      <c r="C42" s="375"/>
    </row>
    <row r="43" spans="2:3" s="448" customFormat="1" ht="21.75" customHeight="1" x14ac:dyDescent="0.3">
      <c r="B43" s="375"/>
      <c r="C43" s="375"/>
    </row>
    <row r="44" spans="2:3" s="448" customFormat="1" ht="21.75" customHeight="1" x14ac:dyDescent="0.3">
      <c r="B44" s="375"/>
      <c r="C44" s="375"/>
    </row>
    <row r="45" spans="2:3" s="448" customFormat="1" ht="21.75" customHeight="1" x14ac:dyDescent="0.3">
      <c r="B45" s="375"/>
      <c r="C45" s="375"/>
    </row>
    <row r="46" spans="2:3" s="448" customFormat="1" ht="21.75" customHeight="1" x14ac:dyDescent="0.3">
      <c r="B46" s="375"/>
      <c r="C46" s="375"/>
    </row>
    <row r="47" spans="2:3" s="448" customFormat="1" ht="21.75" customHeight="1" x14ac:dyDescent="0.3">
      <c r="B47" s="375"/>
      <c r="C47" s="375"/>
    </row>
    <row r="48" spans="2:3" s="448" customFormat="1" ht="21.75" customHeight="1" x14ac:dyDescent="0.3">
      <c r="B48" s="375"/>
      <c r="C48" s="375"/>
    </row>
    <row r="49" spans="2:3" s="448" customFormat="1" ht="21.75" customHeight="1" x14ac:dyDescent="0.3">
      <c r="B49" s="375"/>
      <c r="C49" s="375"/>
    </row>
    <row r="50" spans="2:3" s="448" customFormat="1" ht="21.75" customHeight="1" x14ac:dyDescent="0.3">
      <c r="B50" s="375"/>
      <c r="C50" s="375"/>
    </row>
    <row r="51" spans="2:3" s="448" customFormat="1" ht="21.75" customHeight="1" x14ac:dyDescent="0.3">
      <c r="B51" s="375"/>
      <c r="C51" s="375"/>
    </row>
    <row r="52" spans="2:3" s="448" customFormat="1" ht="21.75" customHeight="1" x14ac:dyDescent="0.3">
      <c r="B52" s="375"/>
      <c r="C52" s="375"/>
    </row>
    <row r="53" spans="2:3" s="448" customFormat="1" ht="21.75" customHeight="1" x14ac:dyDescent="0.3">
      <c r="B53" s="375"/>
      <c r="C53" s="375"/>
    </row>
    <row r="54" spans="2:3" s="448" customFormat="1" ht="21.75" customHeight="1" x14ac:dyDescent="0.3">
      <c r="B54" s="375"/>
      <c r="C54" s="375"/>
    </row>
    <row r="55" spans="2:3" s="448" customFormat="1" ht="21.75" customHeight="1" x14ac:dyDescent="0.3">
      <c r="B55" s="375"/>
      <c r="C55" s="375"/>
    </row>
    <row r="56" spans="2:3" s="448" customFormat="1" ht="21.75" customHeight="1" x14ac:dyDescent="0.3">
      <c r="B56" s="375"/>
      <c r="C56" s="375"/>
    </row>
    <row r="57" spans="2:3" s="448" customFormat="1" ht="21.75" customHeight="1" x14ac:dyDescent="0.3">
      <c r="B57" s="375"/>
      <c r="C57" s="375"/>
    </row>
    <row r="58" spans="2:3" s="448" customFormat="1" ht="21.75" customHeight="1" x14ac:dyDescent="0.3">
      <c r="B58" s="375"/>
      <c r="C58" s="375"/>
    </row>
    <row r="59" spans="2:3" s="448" customFormat="1" ht="21.75" customHeight="1" x14ac:dyDescent="0.3">
      <c r="B59" s="375"/>
      <c r="C59" s="375"/>
    </row>
    <row r="60" spans="2:3" s="448" customFormat="1" ht="21.75" customHeight="1" x14ac:dyDescent="0.3">
      <c r="B60" s="375"/>
      <c r="C60" s="375"/>
    </row>
    <row r="61" spans="2:3" s="448" customFormat="1" ht="21.75" customHeight="1" x14ac:dyDescent="0.3">
      <c r="B61" s="375"/>
      <c r="C61" s="375"/>
    </row>
    <row r="62" spans="2:3" s="448" customFormat="1" ht="21.75" customHeight="1" x14ac:dyDescent="0.3">
      <c r="B62" s="375"/>
      <c r="C62" s="375"/>
    </row>
    <row r="63" spans="2:3" s="448" customFormat="1" ht="21.75" customHeight="1" x14ac:dyDescent="0.3">
      <c r="B63" s="375"/>
      <c r="C63" s="375"/>
    </row>
    <row r="64" spans="2:3" s="448" customFormat="1" ht="21.75" customHeight="1" x14ac:dyDescent="0.3">
      <c r="B64" s="375"/>
      <c r="C64" s="375"/>
    </row>
    <row r="65" spans="2:3" s="448" customFormat="1" ht="21.75" customHeight="1" x14ac:dyDescent="0.3">
      <c r="B65" s="375"/>
      <c r="C65" s="375"/>
    </row>
    <row r="66" spans="2:3" s="448" customFormat="1" ht="21.75" customHeight="1" x14ac:dyDescent="0.3">
      <c r="B66" s="375"/>
      <c r="C66" s="375"/>
    </row>
    <row r="67" spans="2:3" s="448" customFormat="1" ht="21.75" customHeight="1" x14ac:dyDescent="0.3">
      <c r="B67" s="375"/>
      <c r="C67" s="375"/>
    </row>
    <row r="68" spans="2:3" s="448" customFormat="1" ht="21.75" customHeight="1" x14ac:dyDescent="0.3">
      <c r="B68" s="375"/>
      <c r="C68" s="375"/>
    </row>
    <row r="69" spans="2:3" s="448" customFormat="1" ht="21.75" customHeight="1" x14ac:dyDescent="0.3">
      <c r="B69" s="375"/>
      <c r="C69" s="375"/>
    </row>
    <row r="70" spans="2:3" s="448" customFormat="1" ht="21.75" customHeight="1" x14ac:dyDescent="0.3">
      <c r="B70" s="375"/>
      <c r="C70" s="375"/>
    </row>
    <row r="71" spans="2:3" s="448" customFormat="1" ht="21.75" customHeight="1" x14ac:dyDescent="0.3">
      <c r="B71" s="375"/>
      <c r="C71" s="375"/>
    </row>
    <row r="72" spans="2:3" s="448" customFormat="1" ht="21.75" customHeight="1" x14ac:dyDescent="0.3">
      <c r="B72" s="375"/>
      <c r="C72" s="375"/>
    </row>
    <row r="73" spans="2:3" s="448" customFormat="1" ht="21.75" customHeight="1" x14ac:dyDescent="0.3">
      <c r="B73" s="375"/>
      <c r="C73" s="375"/>
    </row>
    <row r="74" spans="2:3" s="448" customFormat="1" ht="21.75" customHeight="1" x14ac:dyDescent="0.3">
      <c r="B74" s="375"/>
      <c r="C74" s="375"/>
    </row>
    <row r="75" spans="2:3" ht="21.75" customHeight="1" x14ac:dyDescent="0.5"/>
    <row r="76" spans="2:3" ht="21.75" customHeight="1" x14ac:dyDescent="0.5"/>
    <row r="77" spans="2:3" ht="21.75" customHeight="1" x14ac:dyDescent="0.5"/>
    <row r="78" spans="2:3" ht="21.75" customHeight="1" x14ac:dyDescent="0.5"/>
    <row r="79" spans="2:3" ht="21.75" customHeight="1" x14ac:dyDescent="0.5"/>
    <row r="80" spans="2:3" ht="21.75" customHeight="1" x14ac:dyDescent="0.5"/>
    <row r="81" ht="21.75" customHeight="1" x14ac:dyDescent="0.5"/>
    <row r="82" ht="21.75" customHeight="1" x14ac:dyDescent="0.5"/>
    <row r="83" ht="21.75" customHeight="1" x14ac:dyDescent="0.5"/>
    <row r="84" ht="21.75" customHeight="1" x14ac:dyDescent="0.5"/>
    <row r="85" ht="21.75" customHeight="1" x14ac:dyDescent="0.5"/>
    <row r="86" ht="21.75" customHeight="1" x14ac:dyDescent="0.5"/>
    <row r="87" ht="21.75" customHeight="1" x14ac:dyDescent="0.5"/>
    <row r="88" ht="21.75" customHeight="1" x14ac:dyDescent="0.5"/>
    <row r="89" ht="21.75" customHeight="1" x14ac:dyDescent="0.5"/>
    <row r="90" ht="21.75" customHeight="1" x14ac:dyDescent="0.5"/>
    <row r="91" ht="21.75" customHeight="1" x14ac:dyDescent="0.5"/>
    <row r="92" ht="21.75" customHeight="1" x14ac:dyDescent="0.5"/>
    <row r="93" ht="21.75" customHeight="1" x14ac:dyDescent="0.5"/>
    <row r="94" ht="21.75" customHeight="1" x14ac:dyDescent="0.5"/>
    <row r="95" ht="21.75" customHeight="1" x14ac:dyDescent="0.5"/>
    <row r="96" ht="21.75" customHeight="1" x14ac:dyDescent="0.5"/>
    <row r="97" ht="21.75" customHeight="1" x14ac:dyDescent="0.5"/>
  </sheetData>
  <mergeCells count="25">
    <mergeCell ref="A1:B1"/>
    <mergeCell ref="A2:B2"/>
    <mergeCell ref="A4:B4"/>
    <mergeCell ref="C1:H1"/>
    <mergeCell ref="C29:E29"/>
    <mergeCell ref="G29:J29"/>
    <mergeCell ref="H21:K21"/>
    <mergeCell ref="A23:B23"/>
    <mergeCell ref="G23:J23"/>
    <mergeCell ref="A24:B24"/>
    <mergeCell ref="C24:E24"/>
    <mergeCell ref="G24:J24"/>
    <mergeCell ref="K6:K7"/>
    <mergeCell ref="A6:A7"/>
    <mergeCell ref="B6:C7"/>
    <mergeCell ref="D6:E7"/>
    <mergeCell ref="F6:G6"/>
    <mergeCell ref="H6:I6"/>
    <mergeCell ref="B30:F30"/>
    <mergeCell ref="G30:J30"/>
    <mergeCell ref="A25:B25"/>
    <mergeCell ref="C25:E25"/>
    <mergeCell ref="G25:J25"/>
    <mergeCell ref="A27:B27"/>
    <mergeCell ref="A28:B28"/>
  </mergeCells>
  <phoneticPr fontId="30" type="noConversion"/>
  <pageMargins left="0.39370078740157483" right="0.19685039370078741" top="0.78740157480314965" bottom="0.39370078740157483" header="0.31496062992125984" footer="0.31496062992125984"/>
  <pageSetup paperSize="9" scale="90" orientation="portrait" r:id="rId1"/>
  <headerFooter alignWithMargins="0">
    <oddHeader>&amp;Rแบบ ปร. 4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6"/>
  <sheetViews>
    <sheetView topLeftCell="A46" zoomScaleNormal="100" zoomScaleSheetLayoutView="75" workbookViewId="0">
      <selection activeCell="A5" sqref="A5:XFD5"/>
    </sheetView>
  </sheetViews>
  <sheetFormatPr defaultRowHeight="21.75" x14ac:dyDescent="0.5"/>
  <cols>
    <col min="1" max="1" width="7" style="118" customWidth="1"/>
    <col min="2" max="2" width="21.140625" style="51" customWidth="1"/>
    <col min="3" max="3" width="25.28515625" style="51" customWidth="1"/>
    <col min="4" max="4" width="6.5703125" style="118" customWidth="1"/>
    <col min="5" max="5" width="5.85546875" style="118" customWidth="1"/>
    <col min="6" max="6" width="10.85546875" style="118" customWidth="1"/>
    <col min="7" max="7" width="9.42578125" style="118" customWidth="1"/>
    <col min="8" max="8" width="11.140625" style="118" customWidth="1"/>
    <col min="9" max="9" width="8.85546875" style="142" customWidth="1"/>
    <col min="10" max="10" width="11" style="118" customWidth="1"/>
    <col min="11" max="11" width="11.7109375" style="118" bestFit="1" customWidth="1"/>
    <col min="12" max="16384" width="9.140625" style="118"/>
  </cols>
  <sheetData>
    <row r="1" spans="1:11" customFormat="1" x14ac:dyDescent="0.5">
      <c r="A1" s="351" t="s">
        <v>50</v>
      </c>
      <c r="B1" s="357"/>
      <c r="C1" s="499"/>
      <c r="D1" s="357"/>
      <c r="E1" s="357"/>
      <c r="F1" s="509"/>
      <c r="G1" s="357"/>
      <c r="H1" s="509"/>
      <c r="I1" s="509"/>
      <c r="J1" s="509"/>
      <c r="K1" s="509"/>
    </row>
    <row r="2" spans="1:11" s="51" customFormat="1" ht="21.75" customHeight="1" x14ac:dyDescent="0.5">
      <c r="A2" s="492" t="s">
        <v>50</v>
      </c>
      <c r="B2" s="492"/>
      <c r="C2" s="510" t="s">
        <v>288</v>
      </c>
      <c r="D2" s="510"/>
      <c r="E2" s="492"/>
      <c r="F2" s="492"/>
      <c r="G2" s="492"/>
      <c r="H2" s="451"/>
      <c r="I2" s="451"/>
      <c r="J2" s="490"/>
      <c r="K2" s="451"/>
    </row>
    <row r="3" spans="1:11" s="51" customFormat="1" ht="21.75" customHeight="1" x14ac:dyDescent="0.5">
      <c r="A3" s="689" t="str">
        <f>'[4]แบบ ปร.6'!$A$2</f>
        <v>สถานที่ก่อสร้าง</v>
      </c>
      <c r="B3" s="491"/>
      <c r="C3" s="510" t="str">
        <f>โรงสูบน้ำ!C2</f>
        <v>บ้านหัวตลาด หมู่ที่ 4 ตำบลสำพะเนียง อำเภอโนนแดง จังหวัดนครราชสีมา</v>
      </c>
      <c r="D3" s="510"/>
      <c r="E3" s="510"/>
      <c r="F3" s="510"/>
      <c r="G3" s="510"/>
      <c r="H3" s="511"/>
      <c r="I3" s="489"/>
      <c r="J3" s="511"/>
      <c r="K3" s="511"/>
    </row>
    <row r="4" spans="1:11" s="51" customFormat="1" ht="21.75" customHeight="1" x14ac:dyDescent="0.5">
      <c r="A4" s="758" t="s">
        <v>368</v>
      </c>
      <c r="B4" s="758"/>
      <c r="C4" s="510" t="str">
        <f>โรงสูบน้ำ!C3</f>
        <v>สำนักบริหารจัดการน้ำ  กรมทรัพยากรน้ำ</v>
      </c>
      <c r="D4" s="1010"/>
      <c r="E4" s="514"/>
      <c r="F4" s="515"/>
      <c r="G4" s="368"/>
      <c r="H4" s="1008" t="s">
        <v>16</v>
      </c>
      <c r="I4" s="1333" t="s">
        <v>507</v>
      </c>
      <c r="J4" s="1333"/>
      <c r="K4" s="367"/>
    </row>
    <row r="5" spans="1:11" s="51" customFormat="1" ht="21.75" customHeight="1" x14ac:dyDescent="0.5">
      <c r="A5" s="730"/>
      <c r="B5" s="831"/>
      <c r="C5" s="510"/>
      <c r="D5" s="510"/>
      <c r="E5" s="510"/>
      <c r="F5" s="510"/>
      <c r="G5" s="510"/>
      <c r="H5" s="1011"/>
      <c r="I5" s="1158"/>
      <c r="J5" s="1013"/>
      <c r="K5" s="1013"/>
    </row>
    <row r="6" spans="1:11" s="51" customFormat="1" ht="21.75" customHeight="1" x14ac:dyDescent="0.5">
      <c r="A6" s="637"/>
      <c r="B6" s="370"/>
      <c r="C6" s="830"/>
      <c r="D6" s="830"/>
      <c r="E6" s="830"/>
      <c r="F6" s="830"/>
      <c r="G6" s="830"/>
      <c r="H6" s="815"/>
      <c r="I6" s="816"/>
      <c r="J6" s="752"/>
      <c r="K6" s="752"/>
    </row>
    <row r="7" spans="1:11" s="51" customFormat="1" ht="21.75" customHeight="1" x14ac:dyDescent="0.5">
      <c r="A7" s="1306" t="s">
        <v>3</v>
      </c>
      <c r="B7" s="1318" t="s">
        <v>21</v>
      </c>
      <c r="C7" s="1319"/>
      <c r="D7" s="1318" t="s">
        <v>54</v>
      </c>
      <c r="E7" s="1319"/>
      <c r="F7" s="1329" t="s">
        <v>55</v>
      </c>
      <c r="G7" s="1330"/>
      <c r="H7" s="1331" t="s">
        <v>56</v>
      </c>
      <c r="I7" s="1332"/>
      <c r="J7" s="1132" t="s">
        <v>57</v>
      </c>
      <c r="K7" s="1327" t="s">
        <v>10</v>
      </c>
    </row>
    <row r="8" spans="1:11" s="77" customFormat="1" ht="21.75" customHeight="1" x14ac:dyDescent="0.5">
      <c r="A8" s="1307"/>
      <c r="B8" s="1320"/>
      <c r="C8" s="1321"/>
      <c r="D8" s="1320"/>
      <c r="E8" s="1321"/>
      <c r="F8" s="526" t="s">
        <v>289</v>
      </c>
      <c r="G8" s="391" t="s">
        <v>49</v>
      </c>
      <c r="H8" s="526" t="s">
        <v>289</v>
      </c>
      <c r="I8" s="392" t="s">
        <v>49</v>
      </c>
      <c r="J8" s="604" t="s">
        <v>8</v>
      </c>
      <c r="K8" s="1328"/>
    </row>
    <row r="9" spans="1:11" ht="21.75" customHeight="1" x14ac:dyDescent="0.5">
      <c r="A9" s="527"/>
      <c r="B9" s="528" t="s">
        <v>72</v>
      </c>
      <c r="C9" s="461"/>
      <c r="D9" s="397"/>
      <c r="E9" s="398"/>
      <c r="F9" s="497"/>
      <c r="G9" s="400"/>
      <c r="H9" s="529"/>
      <c r="I9" s="400"/>
      <c r="J9" s="401"/>
      <c r="K9" s="401"/>
    </row>
    <row r="10" spans="1:11" ht="21.75" customHeight="1" x14ac:dyDescent="0.5">
      <c r="A10" s="527">
        <v>1.1000000000000001</v>
      </c>
      <c r="B10" s="409" t="str">
        <f>[5]งานดิน!$B$2</f>
        <v>ขุดดินหลุมฐานราก/ถมคืน</v>
      </c>
      <c r="C10" s="409"/>
      <c r="D10" s="397">
        <v>0.4</v>
      </c>
      <c r="E10" s="398" t="str">
        <f>[5]งานดิน!$C$2</f>
        <v>ลบ.ม.</v>
      </c>
      <c r="F10" s="497" t="s">
        <v>65</v>
      </c>
      <c r="G10" s="399" t="str">
        <f t="shared" ref="G10:G22" si="0">IF(F10="-","-",D10*F10)</f>
        <v>-</v>
      </c>
      <c r="H10" s="497">
        <v>125</v>
      </c>
      <c r="I10" s="399">
        <f t="shared" ref="I10:I15" si="1">IF(H10="-","-",H10*D10)</f>
        <v>50</v>
      </c>
      <c r="J10" s="405">
        <f>SUM(G10,I10)</f>
        <v>50</v>
      </c>
      <c r="K10" s="401"/>
    </row>
    <row r="11" spans="1:11" ht="21.75" customHeight="1" x14ac:dyDescent="0.5">
      <c r="A11" s="527">
        <v>1.2</v>
      </c>
      <c r="B11" s="409" t="str">
        <f>[5]งานดิน!$B$6</f>
        <v>ทรายหยาบ,ทรายหยาบรองพื้น</v>
      </c>
      <c r="C11" s="409"/>
      <c r="D11" s="397">
        <v>0.05</v>
      </c>
      <c r="E11" s="398" t="str">
        <f>[5]งานดิน!$C$6</f>
        <v>ลบ.ม.</v>
      </c>
      <c r="F11" s="497">
        <v>406.54</v>
      </c>
      <c r="G11" s="399">
        <f t="shared" si="0"/>
        <v>20.327000000000002</v>
      </c>
      <c r="H11" s="497">
        <v>99</v>
      </c>
      <c r="I11" s="399">
        <f t="shared" si="1"/>
        <v>4.95</v>
      </c>
      <c r="J11" s="405">
        <f>SUM(G11,I11)</f>
        <v>25.277000000000001</v>
      </c>
      <c r="K11" s="401"/>
    </row>
    <row r="12" spans="1:11" ht="21.75" customHeight="1" x14ac:dyDescent="0.5">
      <c r="A12" s="527">
        <v>1.3</v>
      </c>
      <c r="B12" s="413" t="str">
        <f>[5]งานคอนกรีต!$B$2</f>
        <v>คอนกรีต 1 : 3 : 5</v>
      </c>
      <c r="C12" s="409"/>
      <c r="D12" s="397">
        <v>5.2999999999999999E-2</v>
      </c>
      <c r="E12" s="398" t="str">
        <f>[5]งานคอนกรีต!$C$2</f>
        <v>ลบ.ม.</v>
      </c>
      <c r="F12" s="497">
        <v>1705.61</v>
      </c>
      <c r="G12" s="399">
        <f t="shared" si="0"/>
        <v>90.397329999999997</v>
      </c>
      <c r="H12" s="497">
        <v>398</v>
      </c>
      <c r="I12" s="399">
        <f t="shared" si="1"/>
        <v>21.093999999999998</v>
      </c>
      <c r="J12" s="405">
        <f t="shared" ref="J12:J19" si="2">SUM(G12,I12)</f>
        <v>111.49132999999999</v>
      </c>
      <c r="K12" s="401"/>
    </row>
    <row r="13" spans="1:11" ht="21.75" customHeight="1" x14ac:dyDescent="0.5">
      <c r="A13" s="527">
        <v>1.4</v>
      </c>
      <c r="B13" s="413" t="str">
        <f>[5]งานคอนกรีต!$B$3</f>
        <v>คอนกรีต 1 : 2 : 4 (ซีเมนต์ไม่น้อยกว่า 320 กก/ลบ.ม.)</v>
      </c>
      <c r="C13" s="409"/>
      <c r="D13" s="397">
        <v>0.315</v>
      </c>
      <c r="E13" s="398" t="str">
        <f>[5]งานคอนกรีต!$C$3</f>
        <v>ลบ.ม.</v>
      </c>
      <c r="F13" s="497">
        <v>1799.07</v>
      </c>
      <c r="G13" s="399">
        <f t="shared" si="0"/>
        <v>566.70704999999998</v>
      </c>
      <c r="H13" s="497">
        <v>498</v>
      </c>
      <c r="I13" s="399">
        <f t="shared" si="1"/>
        <v>156.87</v>
      </c>
      <c r="J13" s="405">
        <f t="shared" si="2"/>
        <v>723.57704999999999</v>
      </c>
      <c r="K13" s="401"/>
    </row>
    <row r="14" spans="1:11" s="51" customFormat="1" ht="21.75" customHeight="1" x14ac:dyDescent="0.5">
      <c r="A14" s="527">
        <v>1.5</v>
      </c>
      <c r="B14" s="402" t="str">
        <f>[5]เหล็กเส้นกลม!$B$9</f>
        <v>เหล็กเสริม</v>
      </c>
      <c r="C14" s="401"/>
      <c r="D14" s="397">
        <v>47.61</v>
      </c>
      <c r="E14" s="398" t="str">
        <f>[5]เหล็กเส้นกลม!$C$9</f>
        <v>กก.</v>
      </c>
      <c r="F14" s="497">
        <v>19.350000000000001</v>
      </c>
      <c r="G14" s="408">
        <f t="shared" si="0"/>
        <v>921.25350000000003</v>
      </c>
      <c r="H14" s="497">
        <v>3.4</v>
      </c>
      <c r="I14" s="408">
        <f t="shared" si="1"/>
        <v>161.874</v>
      </c>
      <c r="J14" s="400">
        <f t="shared" si="2"/>
        <v>1083.1275000000001</v>
      </c>
      <c r="K14" s="401"/>
    </row>
    <row r="15" spans="1:11" s="51" customFormat="1" ht="21.75" customHeight="1" x14ac:dyDescent="0.5">
      <c r="A15" s="527">
        <v>1.6</v>
      </c>
      <c r="B15" s="402" t="str">
        <f>[5]เหล็กเส้นกลม!$B$8</f>
        <v>ลวดผูกเหล็ก No 18</v>
      </c>
      <c r="C15" s="401"/>
      <c r="D15" s="397">
        <v>0.7</v>
      </c>
      <c r="E15" s="398" t="str">
        <f>[5]เหล็กเส้นกลม!$C$8</f>
        <v>กก.</v>
      </c>
      <c r="F15" s="497">
        <v>24</v>
      </c>
      <c r="G15" s="408">
        <f t="shared" si="0"/>
        <v>16.799999999999997</v>
      </c>
      <c r="H15" s="408" t="str">
        <f>[5]เหล็กเส้นกลม!$E$8</f>
        <v>-</v>
      </c>
      <c r="I15" s="408" t="str">
        <f t="shared" si="1"/>
        <v>-</v>
      </c>
      <c r="J15" s="400">
        <f t="shared" si="2"/>
        <v>16.799999999999997</v>
      </c>
      <c r="K15" s="401"/>
    </row>
    <row r="16" spans="1:11" ht="21.75" customHeight="1" x14ac:dyDescent="0.5">
      <c r="A16" s="527">
        <v>1.7</v>
      </c>
      <c r="B16" s="409" t="str">
        <f>[5]GS.!$B$6</f>
        <v>ท่อเหล็กอาบสังกะสี+ข้อต่อยาว6ม. dia 1 1/2"</v>
      </c>
      <c r="C16" s="409"/>
      <c r="D16" s="397">
        <v>3</v>
      </c>
      <c r="E16" s="398" t="str">
        <f>[5]GS.!$C$6</f>
        <v>ท่อน</v>
      </c>
      <c r="F16" s="497">
        <v>770</v>
      </c>
      <c r="G16" s="399">
        <f t="shared" si="0"/>
        <v>2310</v>
      </c>
      <c r="H16" s="529"/>
      <c r="I16" s="400"/>
      <c r="J16" s="405">
        <f t="shared" si="2"/>
        <v>2310</v>
      </c>
      <c r="K16" s="401"/>
    </row>
    <row r="17" spans="1:15" ht="21.75" customHeight="1" x14ac:dyDescent="0.5">
      <c r="A17" s="527">
        <v>1.8</v>
      </c>
      <c r="B17" s="409" t="str">
        <f>[5]งานประตูหน้าต่าง!$B$21</f>
        <v>ลวดตาข่ายสี่เหลี่ยมขนมเปียกปูน dia. 3 มม. ขนาดช่อง 38 มม.</v>
      </c>
      <c r="C17" s="409"/>
      <c r="D17" s="397">
        <v>5.25</v>
      </c>
      <c r="E17" s="398" t="str">
        <f>[5]งานประตูหน้าต่าง!$C$21</f>
        <v>ตร.ม.</v>
      </c>
      <c r="F17" s="497">
        <v>110</v>
      </c>
      <c r="G17" s="399">
        <f t="shared" si="0"/>
        <v>577.5</v>
      </c>
      <c r="H17" s="529"/>
      <c r="I17" s="408"/>
      <c r="J17" s="405">
        <f t="shared" si="2"/>
        <v>577.5</v>
      </c>
      <c r="K17" s="401"/>
    </row>
    <row r="18" spans="1:15" ht="21.75" customHeight="1" x14ac:dyDescent="0.5">
      <c r="A18" s="527">
        <v>1.9</v>
      </c>
      <c r="B18" s="409" t="str">
        <f>[5]งานประตูหน้าต่าง!$B$11</f>
        <v>บุ๊ชสลักติดบานประตู dia. 1 1/2 นิ้ว</v>
      </c>
      <c r="C18" s="409"/>
      <c r="D18" s="397">
        <v>6</v>
      </c>
      <c r="E18" s="398" t="str">
        <f>[5]งานประตูหน้าต่าง!$C$11</f>
        <v>ตัว</v>
      </c>
      <c r="F18" s="497">
        <v>95</v>
      </c>
      <c r="G18" s="399">
        <f t="shared" si="0"/>
        <v>570</v>
      </c>
      <c r="H18" s="529"/>
      <c r="I18" s="400">
        <v>650</v>
      </c>
      <c r="J18" s="405">
        <f>SUM(G18,I18)</f>
        <v>1220</v>
      </c>
      <c r="K18" s="401"/>
    </row>
    <row r="19" spans="1:15" ht="21.75" customHeight="1" x14ac:dyDescent="0.5">
      <c r="A19" s="530">
        <v>1.1000000000000001</v>
      </c>
      <c r="B19" s="409" t="str">
        <f>[5]งานประตูหน้าต่าง!$B$17</f>
        <v>กลอนเหล็กและกุญแจ</v>
      </c>
      <c r="C19" s="409"/>
      <c r="D19" s="397">
        <v>2</v>
      </c>
      <c r="E19" s="398" t="str">
        <f>[5]งานประตูหน้าต่าง!$C$17</f>
        <v>ชุด</v>
      </c>
      <c r="F19" s="497">
        <f>[5]งานประตูหน้าต่าง!$D$17</f>
        <v>280</v>
      </c>
      <c r="G19" s="399">
        <f t="shared" si="0"/>
        <v>560</v>
      </c>
      <c r="H19" s="529"/>
      <c r="I19" s="400"/>
      <c r="J19" s="405">
        <f t="shared" si="2"/>
        <v>560</v>
      </c>
      <c r="K19" s="401"/>
    </row>
    <row r="20" spans="1:15" ht="21.75" customHeight="1" x14ac:dyDescent="0.5">
      <c r="A20" s="527">
        <v>1.1100000000000001</v>
      </c>
      <c r="B20" s="409" t="str">
        <f>'[5]งานผิวผนัง-ผิวพื้น'!$B$2</f>
        <v xml:space="preserve">ฉาบปูนเรียบธรรมดา </v>
      </c>
      <c r="C20" s="409"/>
      <c r="D20" s="397">
        <v>3</v>
      </c>
      <c r="E20" s="398" t="str">
        <f>'[5]งานผิวผนัง-ผิวพื้น'!$C$2</f>
        <v>ตร.ม.</v>
      </c>
      <c r="F20" s="497">
        <f>'[5]งานผิวผนัง-ผิวพื้น'!$D$2</f>
        <v>55</v>
      </c>
      <c r="G20" s="399">
        <f t="shared" si="0"/>
        <v>165</v>
      </c>
      <c r="H20" s="497">
        <v>82</v>
      </c>
      <c r="I20" s="399">
        <f>IF(H20="-","-",H20*D20)</f>
        <v>246</v>
      </c>
      <c r="J20" s="405">
        <f>SUM(G20,I20)</f>
        <v>411</v>
      </c>
      <c r="K20" s="401"/>
    </row>
    <row r="21" spans="1:15" ht="21.75" customHeight="1" x14ac:dyDescent="0.5">
      <c r="A21" s="527">
        <v>1.1200000000000001</v>
      </c>
      <c r="B21" s="409" t="str">
        <f>[5]งานทาสี!$B$2</f>
        <v>ทาสีน้ำพลาสติก</v>
      </c>
      <c r="C21" s="409"/>
      <c r="D21" s="397">
        <v>3</v>
      </c>
      <c r="E21" s="398" t="str">
        <f>[5]งานทาสี!$C$2</f>
        <v>ตร.ม.</v>
      </c>
      <c r="F21" s="497">
        <f>[5]งานทาสี!$D$2</f>
        <v>35</v>
      </c>
      <c r="G21" s="399">
        <f t="shared" si="0"/>
        <v>105</v>
      </c>
      <c r="H21" s="497">
        <v>30</v>
      </c>
      <c r="I21" s="399">
        <f>IF(H21="-","-",H21*D21)</f>
        <v>90</v>
      </c>
      <c r="J21" s="405">
        <f t="shared" ref="J21:J23" si="3">SUM(G21,I21)</f>
        <v>195</v>
      </c>
      <c r="K21" s="401"/>
    </row>
    <row r="22" spans="1:15" ht="21.75" customHeight="1" x14ac:dyDescent="0.5">
      <c r="A22" s="527">
        <v>1.1299999999999999</v>
      </c>
      <c r="B22" s="409" t="str">
        <f>[5]งานทาสี!$B$3</f>
        <v>ทาสีน้ำมัน</v>
      </c>
      <c r="C22" s="409"/>
      <c r="D22" s="397">
        <v>2</v>
      </c>
      <c r="E22" s="398" t="str">
        <f>[5]งานทาสี!$C$3</f>
        <v>ตร.ม.</v>
      </c>
      <c r="F22" s="497">
        <f>[5]งานทาสี!$D$3</f>
        <v>45</v>
      </c>
      <c r="G22" s="399">
        <f t="shared" si="0"/>
        <v>90</v>
      </c>
      <c r="H22" s="497">
        <v>38</v>
      </c>
      <c r="I22" s="399">
        <f>IF(H22="-","-",H22*D22)</f>
        <v>76</v>
      </c>
      <c r="J22" s="405">
        <f t="shared" si="3"/>
        <v>166</v>
      </c>
      <c r="K22" s="401"/>
    </row>
    <row r="23" spans="1:15" s="51" customFormat="1" ht="21.75" customHeight="1" x14ac:dyDescent="0.5">
      <c r="A23" s="406">
        <v>1.1399999999999999</v>
      </c>
      <c r="B23" s="402" t="str">
        <f>[5]งานแบบหล่อ!$B$3</f>
        <v xml:space="preserve">ไม้แบบหล่อคอนกรีตทั่วไป 80 % พร้อมไม้คร่าว  </v>
      </c>
      <c r="C23" s="401"/>
      <c r="D23" s="397">
        <v>1.1399999999999999</v>
      </c>
      <c r="E23" s="398" t="str">
        <f>[5]งานแบบหล่อ!$C$3</f>
        <v>ตร.ม.</v>
      </c>
      <c r="F23" s="408">
        <v>400</v>
      </c>
      <c r="G23" s="408">
        <f>IF(F23="-","-",D23*F23)</f>
        <v>455.99999999999994</v>
      </c>
      <c r="H23" s="497">
        <v>133</v>
      </c>
      <c r="I23" s="408">
        <f>IF(H23="-","-",H23*D23)</f>
        <v>151.61999999999998</v>
      </c>
      <c r="J23" s="405">
        <f t="shared" si="3"/>
        <v>607.61999999999989</v>
      </c>
      <c r="K23" s="401"/>
      <c r="L23" s="160"/>
      <c r="M23" s="348"/>
      <c r="N23" s="160"/>
      <c r="O23" s="348"/>
    </row>
    <row r="24" spans="1:15" ht="21.75" customHeight="1" x14ac:dyDescent="0.5">
      <c r="A24" s="527">
        <v>1.1499999999999999</v>
      </c>
      <c r="B24" s="402" t="str">
        <f>[5]งานแบบหล่อ!$B$6</f>
        <v>ตะปู</v>
      </c>
      <c r="C24" s="409"/>
      <c r="D24" s="397">
        <v>0.2</v>
      </c>
      <c r="E24" s="410" t="str">
        <f>[5]งานแบบหล่อ!$C$6</f>
        <v>กก.</v>
      </c>
      <c r="F24" s="497">
        <v>27</v>
      </c>
      <c r="G24" s="400">
        <f>IF(F24="-","-",D24*F24)</f>
        <v>5.4</v>
      </c>
      <c r="H24" s="497" t="str">
        <f>[5]งานแบบหล่อ!$E$6</f>
        <v>-</v>
      </c>
      <c r="I24" s="399" t="str">
        <f>IF(H24="-","-",H24*D24)</f>
        <v>-</v>
      </c>
      <c r="J24" s="405">
        <f>SUM(G24,I24)</f>
        <v>5.4</v>
      </c>
      <c r="K24" s="401"/>
    </row>
    <row r="25" spans="1:15" ht="21.75" customHeight="1" x14ac:dyDescent="0.5">
      <c r="A25" s="527"/>
      <c r="B25" s="402"/>
      <c r="C25" s="409"/>
      <c r="D25" s="397"/>
      <c r="E25" s="410"/>
      <c r="F25" s="497"/>
      <c r="G25" s="400"/>
      <c r="H25" s="497"/>
      <c r="I25" s="399"/>
      <c r="J25" s="405"/>
      <c r="K25" s="401"/>
    </row>
    <row r="26" spans="1:15" ht="21.75" customHeight="1" x14ac:dyDescent="0.5">
      <c r="A26" s="537"/>
      <c r="B26" s="402"/>
      <c r="C26" s="438" t="s">
        <v>73</v>
      </c>
      <c r="D26" s="531"/>
      <c r="E26" s="440"/>
      <c r="F26" s="532"/>
      <c r="G26" s="483">
        <f>ROUNDDOWN(SUM(G10:G25),0)</f>
        <v>6454</v>
      </c>
      <c r="H26" s="533"/>
      <c r="I26" s="483">
        <f>ROUNDDOWN(SUM(I10:I25),0)</f>
        <v>1608</v>
      </c>
      <c r="J26" s="483">
        <f>ROUNDDOWN(SUM(J10:J25),0)</f>
        <v>8062</v>
      </c>
      <c r="K26" s="401"/>
    </row>
    <row r="27" spans="1:15" ht="21.75" customHeight="1" x14ac:dyDescent="0.5">
      <c r="A27" s="537"/>
      <c r="B27" s="402"/>
      <c r="C27" s="438"/>
      <c r="D27" s="531"/>
      <c r="E27" s="440"/>
      <c r="F27" s="532"/>
      <c r="G27" s="483"/>
      <c r="H27" s="533"/>
      <c r="I27" s="483"/>
      <c r="J27" s="483"/>
      <c r="K27" s="401"/>
    </row>
    <row r="28" spans="1:15" ht="21.75" customHeight="1" x14ac:dyDescent="0.5">
      <c r="A28" s="527"/>
      <c r="B28" s="528" t="s">
        <v>74</v>
      </c>
      <c r="C28" s="461"/>
      <c r="D28" s="397"/>
      <c r="E28" s="398"/>
      <c r="F28" s="497"/>
      <c r="G28" s="534"/>
      <c r="H28" s="529"/>
      <c r="I28" s="400"/>
      <c r="J28" s="401"/>
      <c r="K28" s="401"/>
    </row>
    <row r="29" spans="1:15" ht="21.75" customHeight="1" x14ac:dyDescent="0.5">
      <c r="A29" s="527">
        <v>2.1</v>
      </c>
      <c r="B29" s="409" t="str">
        <f>[5]งานดิน!$B$2</f>
        <v>ขุดดินหลุมฐานราก/ถมคืน</v>
      </c>
      <c r="C29" s="409"/>
      <c r="D29" s="397">
        <v>0.2</v>
      </c>
      <c r="E29" s="398" t="str">
        <f>[5]งานดิน!$C$2</f>
        <v>ลบ.ม.</v>
      </c>
      <c r="F29" s="497" t="s">
        <v>65</v>
      </c>
      <c r="G29" s="399" t="str">
        <f t="shared" ref="G29:G36" si="4">IF(F29="-","-",D29*F29)</f>
        <v>-</v>
      </c>
      <c r="H29" s="497">
        <v>125</v>
      </c>
      <c r="I29" s="399">
        <f t="shared" ref="I29:I36" si="5">IF(H29="-","-",H29*D29)</f>
        <v>25</v>
      </c>
      <c r="J29" s="405">
        <f t="shared" ref="J29:J36" si="6">SUM(G29,I29)</f>
        <v>25</v>
      </c>
      <c r="K29" s="401"/>
    </row>
    <row r="30" spans="1:15" ht="21.75" customHeight="1" x14ac:dyDescent="0.5">
      <c r="A30" s="527">
        <v>2.2000000000000002</v>
      </c>
      <c r="B30" s="409" t="str">
        <f>[5]งานดิน!$B$6</f>
        <v>ทรายหยาบ,ทรายหยาบรองพื้น</v>
      </c>
      <c r="C30" s="409"/>
      <c r="D30" s="397">
        <v>2.5000000000000001E-2</v>
      </c>
      <c r="E30" s="398" t="str">
        <f>[5]งานดิน!$C$6</f>
        <v>ลบ.ม.</v>
      </c>
      <c r="F30" s="497">
        <v>406.54</v>
      </c>
      <c r="G30" s="399">
        <f t="shared" si="4"/>
        <v>10.163500000000001</v>
      </c>
      <c r="H30" s="497">
        <v>99</v>
      </c>
      <c r="I30" s="399">
        <f t="shared" si="5"/>
        <v>2.4750000000000001</v>
      </c>
      <c r="J30" s="405">
        <f t="shared" si="6"/>
        <v>12.638500000000001</v>
      </c>
      <c r="K30" s="401"/>
    </row>
    <row r="31" spans="1:15" ht="21.75" customHeight="1" x14ac:dyDescent="0.5">
      <c r="A31" s="527">
        <v>2.2999999999999998</v>
      </c>
      <c r="B31" s="413" t="str">
        <f>[5]งานคอนกรีต!$B$2</f>
        <v>คอนกรีต 1 : 3 : 5</v>
      </c>
      <c r="C31" s="409"/>
      <c r="D31" s="397">
        <v>0.03</v>
      </c>
      <c r="E31" s="398" t="str">
        <f>[5]งานคอนกรีต!$C$2</f>
        <v>ลบ.ม.</v>
      </c>
      <c r="F31" s="497">
        <v>1705.61</v>
      </c>
      <c r="G31" s="399">
        <f t="shared" si="4"/>
        <v>51.168299999999995</v>
      </c>
      <c r="H31" s="497">
        <v>398</v>
      </c>
      <c r="I31" s="399">
        <f t="shared" si="5"/>
        <v>11.94</v>
      </c>
      <c r="J31" s="405">
        <f t="shared" si="6"/>
        <v>63.108299999999993</v>
      </c>
      <c r="K31" s="401"/>
    </row>
    <row r="32" spans="1:15" ht="21.75" customHeight="1" x14ac:dyDescent="0.5">
      <c r="A32" s="527">
        <v>2.4</v>
      </c>
      <c r="B32" s="413" t="str">
        <f>[5]งานคอนกรีต!$B$3</f>
        <v>คอนกรีต 1 : 2 : 4 (ซีเมนต์ไม่น้อยกว่า 320 กก/ลบ.ม.)</v>
      </c>
      <c r="C32" s="409"/>
      <c r="D32" s="397">
        <v>0.14000000000000001</v>
      </c>
      <c r="E32" s="398" t="str">
        <f>[5]งานคอนกรีต!$C$3</f>
        <v>ลบ.ม.</v>
      </c>
      <c r="F32" s="497">
        <v>1799.07</v>
      </c>
      <c r="G32" s="399">
        <f t="shared" si="4"/>
        <v>251.86980000000003</v>
      </c>
      <c r="H32" s="497">
        <v>498</v>
      </c>
      <c r="I32" s="399">
        <f t="shared" si="5"/>
        <v>69.720000000000013</v>
      </c>
      <c r="J32" s="405">
        <f t="shared" si="6"/>
        <v>321.58980000000003</v>
      </c>
      <c r="K32" s="401"/>
    </row>
    <row r="33" spans="1:11" s="51" customFormat="1" ht="21.75" customHeight="1" x14ac:dyDescent="0.5">
      <c r="A33" s="527">
        <v>2.5</v>
      </c>
      <c r="B33" s="402" t="str">
        <f>[5]เหล็กเส้นกลม!$B$9</f>
        <v>เหล็กเสริม</v>
      </c>
      <c r="C33" s="401"/>
      <c r="D33" s="397">
        <v>29.91</v>
      </c>
      <c r="E33" s="398" t="str">
        <f>[5]เหล็กเส้นกลม!$C$9</f>
        <v>กก.</v>
      </c>
      <c r="F33" s="497">
        <v>19.350000000000001</v>
      </c>
      <c r="G33" s="408">
        <f t="shared" si="4"/>
        <v>578.75850000000003</v>
      </c>
      <c r="H33" s="408">
        <v>3.4</v>
      </c>
      <c r="I33" s="408">
        <f t="shared" si="5"/>
        <v>101.694</v>
      </c>
      <c r="J33" s="400">
        <f t="shared" si="6"/>
        <v>680.45249999999999</v>
      </c>
      <c r="K33" s="401"/>
    </row>
    <row r="34" spans="1:11" s="51" customFormat="1" ht="21.75" customHeight="1" x14ac:dyDescent="0.5">
      <c r="A34" s="527">
        <v>2.6</v>
      </c>
      <c r="B34" s="402" t="str">
        <f>[5]เหล็กเส้นกลม!$B$8</f>
        <v>ลวดผูกเหล็ก No 18</v>
      </c>
      <c r="C34" s="401"/>
      <c r="D34" s="397">
        <v>0.4</v>
      </c>
      <c r="E34" s="398" t="str">
        <f>[5]เหล็กเส้นกลม!$C$8</f>
        <v>กก.</v>
      </c>
      <c r="F34" s="497">
        <v>24</v>
      </c>
      <c r="G34" s="408">
        <f t="shared" si="4"/>
        <v>9.6000000000000014</v>
      </c>
      <c r="H34" s="408" t="str">
        <f>[5]เหล็กเส้นกลม!$E$8</f>
        <v>-</v>
      </c>
      <c r="I34" s="408" t="str">
        <f t="shared" si="5"/>
        <v>-</v>
      </c>
      <c r="J34" s="400">
        <f t="shared" si="6"/>
        <v>9.6000000000000014</v>
      </c>
      <c r="K34" s="401"/>
    </row>
    <row r="35" spans="1:11" s="51" customFormat="1" ht="21.75" customHeight="1" x14ac:dyDescent="0.5">
      <c r="A35" s="527">
        <v>2.7</v>
      </c>
      <c r="B35" s="409" t="str">
        <f>'[5]งานผิวผนัง-ผิวพื้น'!$B$2</f>
        <v xml:space="preserve">ฉาบปูนเรียบธรรมดา </v>
      </c>
      <c r="C35" s="409"/>
      <c r="D35" s="397">
        <v>1.5</v>
      </c>
      <c r="E35" s="398" t="str">
        <f>'[5]งานผิวผนัง-ผิวพื้น'!$C$2</f>
        <v>ตร.ม.</v>
      </c>
      <c r="F35" s="497">
        <f>'[5]งานผิวผนัง-ผิวพื้น'!$D$2</f>
        <v>55</v>
      </c>
      <c r="G35" s="399">
        <f t="shared" si="4"/>
        <v>82.5</v>
      </c>
      <c r="H35" s="497">
        <v>82</v>
      </c>
      <c r="I35" s="399">
        <f t="shared" si="5"/>
        <v>123</v>
      </c>
      <c r="J35" s="400">
        <f t="shared" si="6"/>
        <v>205.5</v>
      </c>
      <c r="K35" s="498"/>
    </row>
    <row r="36" spans="1:11" s="51" customFormat="1" ht="21.75" customHeight="1" x14ac:dyDescent="0.5">
      <c r="A36" s="527">
        <v>2.8</v>
      </c>
      <c r="B36" s="409" t="str">
        <f>[5]งานทาสี!$B$2</f>
        <v>ทาสีน้ำพลาสติก</v>
      </c>
      <c r="C36" s="409"/>
      <c r="D36" s="397">
        <v>1.5</v>
      </c>
      <c r="E36" s="398" t="str">
        <f>[5]งานทาสี!$C$2</f>
        <v>ตร.ม.</v>
      </c>
      <c r="F36" s="497">
        <f>[5]งานทาสี!$D$2</f>
        <v>35</v>
      </c>
      <c r="G36" s="399">
        <f t="shared" si="4"/>
        <v>52.5</v>
      </c>
      <c r="H36" s="497">
        <v>30</v>
      </c>
      <c r="I36" s="399">
        <f t="shared" si="5"/>
        <v>45</v>
      </c>
      <c r="J36" s="400">
        <f t="shared" si="6"/>
        <v>97.5</v>
      </c>
      <c r="K36" s="498"/>
    </row>
    <row r="37" spans="1:11" s="51" customFormat="1" ht="21.75" customHeight="1" x14ac:dyDescent="0.5">
      <c r="A37" s="535">
        <v>2.9</v>
      </c>
      <c r="B37" s="402" t="str">
        <f>[5]งานแบบหล่อ!$B$3</f>
        <v xml:space="preserve">ไม้แบบหล่อคอนกรีตทั่วไป 80 % พร้อมไม้คร่าว  </v>
      </c>
      <c r="C37" s="401"/>
      <c r="D37" s="397">
        <v>0.56999999999999995</v>
      </c>
      <c r="E37" s="398" t="str">
        <f>[5]งานแบบหล่อ!$C$3</f>
        <v>ตร.ม.</v>
      </c>
      <c r="F37" s="408">
        <v>400</v>
      </c>
      <c r="G37" s="408">
        <f>IF(F37="-","-",D37*F37)</f>
        <v>227.99999999999997</v>
      </c>
      <c r="H37" s="408">
        <v>133</v>
      </c>
      <c r="I37" s="408">
        <f>IF(H37="-","-",H37*D37)</f>
        <v>75.809999999999988</v>
      </c>
      <c r="J37" s="400">
        <f>SUM(G37,I37)</f>
        <v>303.80999999999995</v>
      </c>
      <c r="K37" s="401"/>
    </row>
    <row r="38" spans="1:11" ht="21.75" customHeight="1" x14ac:dyDescent="0.5">
      <c r="A38" s="530">
        <v>2.1</v>
      </c>
      <c r="B38" s="409" t="str">
        <f>[5]งานแบบหล่อ!$B$6</f>
        <v>ตะปู</v>
      </c>
      <c r="C38" s="401"/>
      <c r="D38" s="460">
        <v>0.1</v>
      </c>
      <c r="E38" s="398" t="str">
        <f>[5]งานแบบหล่อ!$C$6</f>
        <v>กก.</v>
      </c>
      <c r="F38" s="536">
        <v>27</v>
      </c>
      <c r="G38" s="405">
        <f>IF(F38="-","-",D38*F38)</f>
        <v>2.7</v>
      </c>
      <c r="H38" s="536" t="str">
        <f>[5]งานแบบหล่อ!$E$6</f>
        <v>-</v>
      </c>
      <c r="I38" s="404" t="str">
        <f>IF(H38="-","-",H38*D38)</f>
        <v>-</v>
      </c>
      <c r="J38" s="405">
        <f>SUM(G38,I38)</f>
        <v>2.7</v>
      </c>
      <c r="K38" s="401"/>
    </row>
    <row r="39" spans="1:11" s="161" customFormat="1" ht="21.75" customHeight="1" x14ac:dyDescent="0.45">
      <c r="A39" s="537"/>
      <c r="B39" s="438"/>
      <c r="C39" s="688" t="s">
        <v>75</v>
      </c>
      <c r="D39" s="538"/>
      <c r="E39" s="480"/>
      <c r="F39" s="484"/>
      <c r="G39" s="484">
        <f>SUM(G29:G38)</f>
        <v>1267.2601000000002</v>
      </c>
      <c r="H39" s="688"/>
      <c r="I39" s="484">
        <f>SUM(I29:I38)</f>
        <v>454.63900000000001</v>
      </c>
      <c r="J39" s="484">
        <f>SUM(J29:J38)</f>
        <v>1721.8990999999999</v>
      </c>
      <c r="K39" s="539"/>
    </row>
    <row r="40" spans="1:11" s="161" customFormat="1" ht="21.75" customHeight="1" x14ac:dyDescent="0.45">
      <c r="A40" s="537"/>
      <c r="B40" s="437"/>
      <c r="C40" s="688" t="s">
        <v>76</v>
      </c>
      <c r="D40" s="538">
        <v>4</v>
      </c>
      <c r="E40" s="480" t="s">
        <v>77</v>
      </c>
      <c r="F40" s="540">
        <f>G39</f>
        <v>1267.2601000000002</v>
      </c>
      <c r="G40" s="484">
        <f>IF(F40="-","-",D40*F40)</f>
        <v>5069.0404000000008</v>
      </c>
      <c r="H40" s="541">
        <f>I39</f>
        <v>454.63900000000001</v>
      </c>
      <c r="I40" s="484">
        <f>IF(H40="-","-",H40*D40)</f>
        <v>1818.556</v>
      </c>
      <c r="J40" s="484">
        <f>SUM(G40,I40)</f>
        <v>6887.5964000000004</v>
      </c>
      <c r="K40" s="539"/>
    </row>
    <row r="41" spans="1:11" s="161" customFormat="1" ht="21.75" customHeight="1" x14ac:dyDescent="0.45">
      <c r="A41" s="537"/>
      <c r="B41" s="437"/>
      <c r="C41" s="485" t="s">
        <v>78</v>
      </c>
      <c r="D41" s="538"/>
      <c r="E41" s="480"/>
      <c r="F41" s="540"/>
      <c r="G41" s="484">
        <f>SUM(G26+G40)</f>
        <v>11523.040400000002</v>
      </c>
      <c r="H41" s="541"/>
      <c r="I41" s="541">
        <f>SUM(I26+I40)</f>
        <v>3426.556</v>
      </c>
      <c r="J41" s="484">
        <f>SUM(G41,I41)</f>
        <v>14949.596400000002</v>
      </c>
      <c r="K41" s="484">
        <f>ROUNDDOWN(J41,-1)</f>
        <v>14940</v>
      </c>
    </row>
    <row r="42" spans="1:11" ht="21.75" customHeight="1" x14ac:dyDescent="0.5">
      <c r="A42" s="527"/>
      <c r="B42" s="528" t="s">
        <v>79</v>
      </c>
      <c r="C42" s="396"/>
      <c r="D42" s="460"/>
      <c r="E42" s="398"/>
      <c r="F42" s="536"/>
      <c r="G42" s="405"/>
      <c r="H42" s="536"/>
      <c r="I42" s="404"/>
      <c r="J42" s="401"/>
      <c r="K42" s="401"/>
    </row>
    <row r="43" spans="1:11" ht="21.75" customHeight="1" x14ac:dyDescent="0.5">
      <c r="A43" s="527">
        <v>3.1</v>
      </c>
      <c r="B43" s="409" t="str">
        <f>[5]งานดิน!$B$2</f>
        <v>ขุดดินหลุมฐานราก/ถมคืน</v>
      </c>
      <c r="C43" s="409"/>
      <c r="D43" s="397">
        <v>1</v>
      </c>
      <c r="E43" s="398" t="str">
        <f>[5]งานดิน!$C$2</f>
        <v>ลบ.ม.</v>
      </c>
      <c r="F43" s="497" t="s">
        <v>65</v>
      </c>
      <c r="G43" s="399" t="str">
        <f>IF(F43="-","-",D43*F43)</f>
        <v>-</v>
      </c>
      <c r="H43" s="497">
        <v>125</v>
      </c>
      <c r="I43" s="399">
        <f>IF(H43="-","-",H43*D43)</f>
        <v>125</v>
      </c>
      <c r="J43" s="405">
        <f>SUM(G43,I43)</f>
        <v>125</v>
      </c>
      <c r="K43" s="401"/>
    </row>
    <row r="44" spans="1:11" ht="21.75" customHeight="1" x14ac:dyDescent="0.5">
      <c r="A44" s="527">
        <v>3.2</v>
      </c>
      <c r="B44" s="413" t="str">
        <f>[5]งานคอนกรีต!$B$3</f>
        <v>คอนกรีต 1 : 2 : 4 (ซีเมนต์ไม่น้อยกว่า 320 กก/ลบ.ม.)</v>
      </c>
      <c r="C44" s="409"/>
      <c r="D44" s="397">
        <v>0.105</v>
      </c>
      <c r="E44" s="398" t="str">
        <f>[5]งานคอนกรีต!$C$3</f>
        <v>ลบ.ม.</v>
      </c>
      <c r="F44" s="497">
        <v>1799.07</v>
      </c>
      <c r="G44" s="399">
        <f>IF(F44="-","-",D44*F44)</f>
        <v>188.90234999999998</v>
      </c>
      <c r="H44" s="497">
        <v>498</v>
      </c>
      <c r="I44" s="399">
        <f>IF(H44="-","-",H44*D44)</f>
        <v>52.29</v>
      </c>
      <c r="J44" s="405">
        <f>SUM(G44,I44)</f>
        <v>241.19234999999998</v>
      </c>
      <c r="K44" s="401"/>
    </row>
    <row r="45" spans="1:11" ht="21.75" customHeight="1" x14ac:dyDescent="0.5">
      <c r="A45" s="527">
        <v>3.3</v>
      </c>
      <c r="B45" s="413" t="str">
        <f>'[5]อื่น ๆ'!$B$54</f>
        <v>ลวดหนาม เบอร์ 12 dia. 2.64 มม.</v>
      </c>
      <c r="C45" s="409"/>
      <c r="D45" s="397">
        <v>180</v>
      </c>
      <c r="E45" s="398" t="str">
        <f>'[5]อื่น ๆ'!$C$54</f>
        <v>ม.</v>
      </c>
      <c r="F45" s="497">
        <v>5.4</v>
      </c>
      <c r="G45" s="399">
        <f>IF(F45="-","-",D45*F45)</f>
        <v>972.00000000000011</v>
      </c>
      <c r="H45" s="497">
        <v>2</v>
      </c>
      <c r="I45" s="399">
        <f>IF(H45="-","-",H45*D45)</f>
        <v>360</v>
      </c>
      <c r="J45" s="405">
        <f>SUM(G45,I45)</f>
        <v>1332</v>
      </c>
      <c r="K45" s="401"/>
    </row>
    <row r="46" spans="1:11" ht="21.75" customHeight="1" x14ac:dyDescent="0.5">
      <c r="A46" s="527">
        <v>3.4</v>
      </c>
      <c r="B46" s="413" t="str">
        <f>'[5]อื่น ๆ'!$B$53</f>
        <v xml:space="preserve">เสารั้ว คสล. สำเร็จรูป 4x4 นิ้ว ยาว 2.50 ม. </v>
      </c>
      <c r="C46" s="409"/>
      <c r="D46" s="397">
        <v>9</v>
      </c>
      <c r="E46" s="398" t="str">
        <f>'[5]อื่น ๆ'!$C$53</f>
        <v xml:space="preserve">ต้น </v>
      </c>
      <c r="F46" s="497">
        <v>320</v>
      </c>
      <c r="G46" s="399">
        <f>IF(F46="-","-",D46*F46)</f>
        <v>2880</v>
      </c>
      <c r="H46" s="497">
        <v>30</v>
      </c>
      <c r="I46" s="399">
        <f>IF(H46="-","-",H46*D46)</f>
        <v>270</v>
      </c>
      <c r="J46" s="405">
        <f>SUM(G46,I46)</f>
        <v>3150</v>
      </c>
      <c r="K46" s="401"/>
    </row>
    <row r="47" spans="1:11" ht="21.75" customHeight="1" x14ac:dyDescent="0.5">
      <c r="A47" s="527">
        <v>3.5</v>
      </c>
      <c r="B47" s="413" t="str">
        <f>'[5]อื่น ๆ'!$B$66</f>
        <v xml:space="preserve">น๊อต  dia.   4  มม.  </v>
      </c>
      <c r="C47" s="409"/>
      <c r="D47" s="397">
        <v>81</v>
      </c>
      <c r="E47" s="398" t="str">
        <f>'[5]อื่น ๆ'!$C$66</f>
        <v>ตัว</v>
      </c>
      <c r="F47" s="497">
        <v>12</v>
      </c>
      <c r="G47" s="399">
        <f>IF(F47="-","-",D47*F47)</f>
        <v>972</v>
      </c>
      <c r="H47" s="497" t="s">
        <v>65</v>
      </c>
      <c r="I47" s="399" t="str">
        <f>IF(H47="-","-",H47*D47)</f>
        <v>-</v>
      </c>
      <c r="J47" s="405">
        <f>SUM(G47,I47)</f>
        <v>972</v>
      </c>
      <c r="K47" s="401"/>
    </row>
    <row r="48" spans="1:11" s="161" customFormat="1" ht="21.75" customHeight="1" x14ac:dyDescent="0.45">
      <c r="A48" s="542"/>
      <c r="B48" s="438"/>
      <c r="C48" s="688" t="s">
        <v>80</v>
      </c>
      <c r="D48" s="543"/>
      <c r="E48" s="688"/>
      <c r="F48" s="540"/>
      <c r="G48" s="484">
        <f>SUM(G43:G47)</f>
        <v>5012.9023500000003</v>
      </c>
      <c r="H48" s="544"/>
      <c r="I48" s="484">
        <f>ROUNDDOWN(SUM(I43:I47),0)</f>
        <v>807</v>
      </c>
      <c r="J48" s="484">
        <f>ROUNDDOWN(SUM(J43:J47),0)</f>
        <v>5820</v>
      </c>
      <c r="K48" s="539" t="s">
        <v>185</v>
      </c>
    </row>
    <row r="49" spans="1:12" s="161" customFormat="1" ht="21.75" customHeight="1" x14ac:dyDescent="0.45">
      <c r="A49" s="542"/>
      <c r="B49" s="438"/>
      <c r="C49" s="539" t="s">
        <v>186</v>
      </c>
      <c r="D49" s="543"/>
      <c r="E49" s="688"/>
      <c r="F49" s="540"/>
      <c r="G49" s="484">
        <f>G48/20</f>
        <v>250.64511750000003</v>
      </c>
      <c r="H49" s="544"/>
      <c r="I49" s="484">
        <f>I48/20</f>
        <v>40.35</v>
      </c>
      <c r="J49" s="405">
        <f>SUM(G49,I49)</f>
        <v>290.99511750000005</v>
      </c>
      <c r="K49" s="539" t="s">
        <v>187</v>
      </c>
    </row>
    <row r="50" spans="1:12" s="161" customFormat="1" ht="21.75" customHeight="1" x14ac:dyDescent="0.45">
      <c r="A50" s="542"/>
      <c r="B50" s="437"/>
      <c r="C50" s="539" t="s">
        <v>117</v>
      </c>
      <c r="D50" s="437">
        <v>77</v>
      </c>
      <c r="E50" s="398" t="s">
        <v>112</v>
      </c>
      <c r="F50" s="540">
        <f>G49</f>
        <v>250.64511750000003</v>
      </c>
      <c r="G50" s="484">
        <f>IF(F50="-","-",D50*F50)</f>
        <v>19299.674047500001</v>
      </c>
      <c r="H50" s="544">
        <f>I49</f>
        <v>40.35</v>
      </c>
      <c r="I50" s="484">
        <f>IF(H50="-","-",H50*D50)</f>
        <v>3106.9500000000003</v>
      </c>
      <c r="J50" s="484">
        <f>SUM(G50,I50)</f>
        <v>22406.624047500001</v>
      </c>
      <c r="K50" s="484">
        <f>ROUNDDOWN(J50,-1)</f>
        <v>22400</v>
      </c>
    </row>
    <row r="51" spans="1:12" s="51" customFormat="1" ht="21.75" customHeight="1" x14ac:dyDescent="0.5">
      <c r="A51" s="406"/>
      <c r="B51" s="461"/>
      <c r="C51" s="688"/>
      <c r="D51" s="460"/>
      <c r="E51" s="398"/>
      <c r="F51" s="404"/>
      <c r="G51" s="541"/>
      <c r="H51" s="404"/>
      <c r="I51" s="541"/>
      <c r="J51" s="541"/>
      <c r="K51" s="401"/>
    </row>
    <row r="52" spans="1:12" s="51" customFormat="1" ht="21.75" customHeight="1" x14ac:dyDescent="0.5">
      <c r="A52" s="406"/>
      <c r="B52" s="461"/>
      <c r="C52" s="688"/>
      <c r="D52" s="460"/>
      <c r="E52" s="398"/>
      <c r="F52" s="404"/>
      <c r="G52" s="541"/>
      <c r="H52" s="404"/>
      <c r="I52" s="541"/>
      <c r="J52" s="541"/>
      <c r="K52" s="401"/>
    </row>
    <row r="53" spans="1:12" s="51" customFormat="1" ht="21.75" customHeight="1" x14ac:dyDescent="0.5">
      <c r="A53" s="406"/>
      <c r="B53" s="461"/>
      <c r="C53" s="688"/>
      <c r="D53" s="460"/>
      <c r="E53" s="398"/>
      <c r="F53" s="404"/>
      <c r="G53" s="541"/>
      <c r="H53" s="404"/>
      <c r="I53" s="541"/>
      <c r="J53" s="541"/>
      <c r="K53" s="401"/>
    </row>
    <row r="54" spans="1:12" s="77" customFormat="1" ht="21.75" customHeight="1" x14ac:dyDescent="0.5">
      <c r="A54" s="478"/>
      <c r="B54" s="395"/>
      <c r="C54" s="688" t="s">
        <v>116</v>
      </c>
      <c r="D54" s="479"/>
      <c r="E54" s="480"/>
      <c r="F54" s="481"/>
      <c r="G54" s="483">
        <f>G26+G39+G48+G50</f>
        <v>32033.8364975</v>
      </c>
      <c r="H54" s="482"/>
      <c r="I54" s="483">
        <f>I26+I41+I48+I50</f>
        <v>8948.5060000000012</v>
      </c>
      <c r="J54" s="484">
        <f>J26+J39+J48+J50</f>
        <v>38010.523147500004</v>
      </c>
      <c r="K54" s="542"/>
    </row>
    <row r="55" spans="1:12" s="91" customFormat="1" ht="21.75" customHeight="1" x14ac:dyDescent="0.5">
      <c r="A55" s="385"/>
      <c r="B55" s="430"/>
      <c r="C55" s="419" t="s">
        <v>59</v>
      </c>
      <c r="D55" s="431"/>
      <c r="E55" s="387"/>
      <c r="F55" s="432"/>
      <c r="G55" s="433"/>
      <c r="H55" s="434"/>
      <c r="I55" s="433"/>
      <c r="J55" s="433">
        <f>ROUNDDOWN(J54,0)</f>
        <v>38010</v>
      </c>
      <c r="K55" s="495"/>
    </row>
    <row r="56" spans="1:12" ht="21.75" customHeight="1" x14ac:dyDescent="0.5">
      <c r="A56" s="687"/>
      <c r="B56" s="443"/>
      <c r="C56" s="444"/>
      <c r="D56" s="445"/>
      <c r="E56" s="637"/>
      <c r="F56" s="446"/>
      <c r="G56" s="447"/>
      <c r="H56" s="1312"/>
      <c r="I56" s="1312"/>
      <c r="J56" s="1312"/>
      <c r="K56" s="1312"/>
    </row>
    <row r="57" spans="1:12" ht="21.75" customHeight="1" x14ac:dyDescent="0.5">
      <c r="A57" s="448"/>
      <c r="B57" s="375"/>
      <c r="C57" s="375"/>
      <c r="D57" s="448"/>
      <c r="E57" s="448"/>
      <c r="F57" s="448"/>
      <c r="G57" s="449"/>
      <c r="H57" s="448"/>
      <c r="I57" s="449"/>
      <c r="J57" s="448" t="s">
        <v>7</v>
      </c>
      <c r="K57" s="448"/>
    </row>
    <row r="58" spans="1:12" s="694" customFormat="1" ht="21.75" customHeight="1" x14ac:dyDescent="0.4">
      <c r="A58" s="1206"/>
      <c r="B58" s="1206"/>
      <c r="C58" s="692"/>
      <c r="D58" s="692"/>
      <c r="E58" s="692"/>
      <c r="F58" s="696"/>
      <c r="G58" s="1273"/>
      <c r="H58" s="1273"/>
      <c r="I58" s="1273"/>
      <c r="J58" s="1273"/>
      <c r="K58" s="693"/>
      <c r="L58" s="693"/>
    </row>
    <row r="59" spans="1:12" s="694" customFormat="1" ht="20.25" x14ac:dyDescent="0.4">
      <c r="A59" s="1313"/>
      <c r="B59" s="1313"/>
      <c r="C59" s="1206"/>
      <c r="D59" s="1206"/>
      <c r="E59" s="1206"/>
      <c r="F59" s="696"/>
      <c r="G59" s="1206"/>
      <c r="H59" s="1206"/>
      <c r="I59" s="1206"/>
      <c r="J59" s="1206"/>
      <c r="K59" s="693"/>
      <c r="L59" s="693"/>
    </row>
    <row r="60" spans="1:12" s="694" customFormat="1" ht="20.25" x14ac:dyDescent="0.4">
      <c r="A60" s="1313"/>
      <c r="B60" s="1313"/>
      <c r="C60" s="1206"/>
      <c r="D60" s="1206"/>
      <c r="E60" s="1206"/>
      <c r="F60" s="696"/>
      <c r="G60" s="1206"/>
      <c r="H60" s="1206"/>
      <c r="I60" s="1206"/>
      <c r="J60" s="1206"/>
      <c r="K60" s="693"/>
      <c r="L60" s="693"/>
    </row>
    <row r="61" spans="1:12" s="694" customFormat="1" ht="20.25" x14ac:dyDescent="0.4">
      <c r="A61" s="697"/>
      <c r="B61" s="697"/>
      <c r="C61" s="696"/>
      <c r="D61" s="696"/>
      <c r="E61" s="696"/>
      <c r="F61" s="696"/>
      <c r="G61" s="696"/>
      <c r="H61" s="696"/>
      <c r="I61" s="696"/>
      <c r="J61" s="696"/>
      <c r="K61" s="693"/>
      <c r="L61" s="693"/>
    </row>
    <row r="62" spans="1:12" s="694" customFormat="1" ht="20.25" x14ac:dyDescent="0.4">
      <c r="A62" s="1313"/>
      <c r="B62" s="1313"/>
      <c r="C62" s="691"/>
      <c r="D62" s="691"/>
      <c r="E62" s="695"/>
      <c r="F62" s="764"/>
      <c r="G62" s="692"/>
      <c r="H62" s="692"/>
      <c r="I62" s="692"/>
      <c r="J62" s="692"/>
      <c r="K62" s="693"/>
      <c r="L62" s="693"/>
    </row>
    <row r="63" spans="1:12" s="694" customFormat="1" ht="21.75" customHeight="1" x14ac:dyDescent="0.4">
      <c r="A63" s="1206"/>
      <c r="B63" s="1206"/>
      <c r="C63" s="692"/>
      <c r="D63" s="692"/>
      <c r="E63" s="692"/>
      <c r="F63" s="696"/>
      <c r="G63" s="692"/>
      <c r="H63" s="692"/>
      <c r="I63" s="692"/>
      <c r="J63" s="692"/>
      <c r="K63" s="693"/>
      <c r="L63" s="693"/>
    </row>
    <row r="64" spans="1:12" s="694" customFormat="1" ht="21.75" customHeight="1" x14ac:dyDescent="0.4">
      <c r="A64" s="691"/>
      <c r="B64" s="691"/>
      <c r="C64" s="1206"/>
      <c r="D64" s="1206"/>
      <c r="E64" s="1206"/>
      <c r="F64" s="696"/>
      <c r="G64" s="1206"/>
      <c r="H64" s="1206"/>
      <c r="I64" s="1206"/>
      <c r="J64" s="1206"/>
      <c r="K64" s="692"/>
      <c r="L64" s="693"/>
    </row>
    <row r="65" spans="1:13" s="694" customFormat="1" ht="21.75" customHeight="1" x14ac:dyDescent="0.4">
      <c r="A65" s="691"/>
      <c r="B65" s="1206"/>
      <c r="C65" s="1206"/>
      <c r="D65" s="1206"/>
      <c r="E65" s="1206"/>
      <c r="F65" s="1206"/>
      <c r="G65" s="1206"/>
      <c r="H65" s="1206"/>
      <c r="I65" s="1206"/>
      <c r="J65" s="1206"/>
      <c r="K65" s="692"/>
      <c r="L65" s="692"/>
      <c r="M65" s="693"/>
    </row>
    <row r="66" spans="1:13" ht="21.75" customHeight="1" x14ac:dyDescent="0.5">
      <c r="A66" s="448"/>
      <c r="B66" s="375"/>
      <c r="C66" s="375"/>
      <c r="D66" s="448"/>
      <c r="E66" s="448"/>
      <c r="F66" s="448"/>
      <c r="G66" s="448"/>
      <c r="H66" s="448"/>
      <c r="I66" s="449"/>
      <c r="J66" s="448"/>
      <c r="K66" s="448"/>
    </row>
    <row r="67" spans="1:13" ht="21.75" customHeight="1" x14ac:dyDescent="0.5">
      <c r="A67" s="448"/>
      <c r="B67" s="375"/>
      <c r="C67" s="375"/>
      <c r="D67" s="448"/>
      <c r="E67" s="448"/>
      <c r="F67" s="448"/>
      <c r="G67" s="448"/>
      <c r="H67" s="448"/>
      <c r="I67" s="449"/>
      <c r="J67" s="448"/>
      <c r="K67" s="448"/>
    </row>
    <row r="68" spans="1:13" ht="21.75" customHeight="1" x14ac:dyDescent="0.5">
      <c r="A68" s="448"/>
      <c r="B68" s="375"/>
      <c r="C68" s="375"/>
      <c r="D68" s="448"/>
      <c r="E68" s="448"/>
      <c r="F68" s="448"/>
      <c r="G68" s="448"/>
      <c r="H68" s="448"/>
      <c r="I68" s="449"/>
      <c r="J68" s="448"/>
      <c r="K68" s="448"/>
    </row>
    <row r="69" spans="1:13" ht="21.75" customHeight="1" x14ac:dyDescent="0.5">
      <c r="A69" s="448"/>
      <c r="B69" s="375"/>
      <c r="C69" s="375"/>
      <c r="D69" s="448"/>
      <c r="E69" s="448"/>
      <c r="F69" s="448"/>
      <c r="G69" s="448"/>
      <c r="H69" s="448"/>
      <c r="I69" s="449"/>
      <c r="J69" s="448"/>
      <c r="K69" s="448"/>
    </row>
    <row r="70" spans="1:13" ht="21.75" customHeight="1" x14ac:dyDescent="0.5">
      <c r="A70" s="448"/>
      <c r="B70" s="375"/>
      <c r="C70" s="375"/>
      <c r="D70" s="448"/>
      <c r="E70" s="448"/>
      <c r="F70" s="448"/>
      <c r="G70" s="448"/>
      <c r="H70" s="448"/>
      <c r="I70" s="449"/>
      <c r="J70" s="448"/>
      <c r="K70" s="448"/>
    </row>
    <row r="71" spans="1:13" ht="21.75" customHeight="1" x14ac:dyDescent="0.5">
      <c r="A71" s="448"/>
      <c r="B71" s="375"/>
      <c r="C71" s="375"/>
      <c r="D71" s="448"/>
      <c r="E71" s="448"/>
      <c r="F71" s="448"/>
      <c r="G71" s="448"/>
      <c r="H71" s="448"/>
      <c r="I71" s="449"/>
      <c r="J71" s="448"/>
      <c r="K71" s="448"/>
    </row>
    <row r="72" spans="1:13" ht="21.75" customHeight="1" x14ac:dyDescent="0.5">
      <c r="A72" s="448"/>
      <c r="B72" s="375"/>
      <c r="C72" s="375"/>
      <c r="D72" s="448"/>
      <c r="E72" s="448"/>
      <c r="F72" s="448"/>
      <c r="G72" s="448"/>
      <c r="H72" s="448"/>
      <c r="I72" s="449"/>
      <c r="J72" s="448"/>
      <c r="K72" s="448"/>
    </row>
    <row r="73" spans="1:13" ht="21.75" customHeight="1" x14ac:dyDescent="0.5">
      <c r="A73" s="448"/>
      <c r="B73" s="375"/>
      <c r="C73" s="375"/>
      <c r="D73" s="448"/>
      <c r="E73" s="448"/>
      <c r="F73" s="448"/>
      <c r="G73" s="448"/>
      <c r="H73" s="448"/>
      <c r="I73" s="449"/>
      <c r="J73" s="448"/>
      <c r="K73" s="448"/>
    </row>
    <row r="74" spans="1:13" ht="21.75" customHeight="1" x14ac:dyDescent="0.5">
      <c r="A74" s="448"/>
      <c r="B74" s="448"/>
      <c r="C74" s="448"/>
      <c r="D74" s="448"/>
      <c r="E74" s="448"/>
      <c r="F74" s="448"/>
      <c r="G74" s="448"/>
      <c r="H74" s="448"/>
      <c r="I74" s="448"/>
      <c r="J74" s="448"/>
      <c r="K74" s="448"/>
    </row>
    <row r="75" spans="1:13" ht="21.75" customHeight="1" x14ac:dyDescent="0.5">
      <c r="A75" s="448"/>
      <c r="B75" s="448"/>
      <c r="C75" s="448"/>
      <c r="D75" s="448"/>
      <c r="E75" s="448"/>
      <c r="F75" s="448"/>
      <c r="G75" s="448"/>
      <c r="H75" s="448"/>
      <c r="I75" s="448"/>
      <c r="J75" s="448"/>
      <c r="K75" s="448"/>
    </row>
    <row r="76" spans="1:13" ht="21.75" customHeight="1" x14ac:dyDescent="0.5">
      <c r="A76" s="448"/>
      <c r="B76" s="448"/>
      <c r="C76" s="448"/>
      <c r="D76" s="448"/>
      <c r="E76" s="448"/>
      <c r="F76" s="448"/>
      <c r="G76" s="448"/>
      <c r="H76" s="448"/>
      <c r="I76" s="448"/>
      <c r="J76" s="448"/>
      <c r="K76" s="448"/>
    </row>
    <row r="77" spans="1:13" ht="21.75" customHeight="1" x14ac:dyDescent="0.5">
      <c r="A77" s="448"/>
      <c r="B77" s="448"/>
      <c r="C77" s="448"/>
      <c r="D77" s="448"/>
      <c r="E77" s="448"/>
      <c r="F77" s="448"/>
      <c r="G77" s="448"/>
      <c r="H77" s="448"/>
      <c r="I77" s="448"/>
      <c r="J77" s="448"/>
      <c r="K77" s="448"/>
    </row>
    <row r="78" spans="1:13" ht="21.75" customHeight="1" x14ac:dyDescent="0.5">
      <c r="A78" s="448"/>
      <c r="B78" s="448"/>
      <c r="C78" s="448"/>
      <c r="D78" s="448"/>
      <c r="E78" s="448"/>
      <c r="F78" s="448"/>
      <c r="G78" s="448"/>
      <c r="H78" s="448"/>
      <c r="I78" s="448"/>
      <c r="J78" s="448"/>
      <c r="K78" s="448"/>
    </row>
    <row r="79" spans="1:13" ht="21.75" customHeight="1" x14ac:dyDescent="0.5">
      <c r="A79" s="448"/>
      <c r="B79" s="448"/>
      <c r="C79" s="448"/>
      <c r="D79" s="448"/>
      <c r="E79" s="448"/>
      <c r="F79" s="448"/>
      <c r="G79" s="448"/>
      <c r="H79" s="448"/>
      <c r="I79" s="448"/>
      <c r="J79" s="448"/>
      <c r="K79" s="448"/>
    </row>
    <row r="80" spans="1:13" ht="21.75" customHeight="1" x14ac:dyDescent="0.5">
      <c r="A80" s="448"/>
      <c r="B80" s="448"/>
      <c r="C80" s="448"/>
      <c r="D80" s="448"/>
      <c r="E80" s="448"/>
      <c r="F80" s="448"/>
      <c r="G80" s="448"/>
      <c r="H80" s="448"/>
      <c r="I80" s="448"/>
      <c r="J80" s="448"/>
      <c r="K80" s="448"/>
    </row>
    <row r="81" spans="1:11" ht="21.75" customHeight="1" x14ac:dyDescent="0.5">
      <c r="A81" s="448"/>
      <c r="B81" s="448"/>
      <c r="C81" s="448"/>
      <c r="D81" s="448"/>
      <c r="E81" s="448"/>
      <c r="F81" s="448"/>
      <c r="G81" s="448"/>
      <c r="H81" s="448"/>
      <c r="I81" s="448"/>
      <c r="J81" s="448"/>
      <c r="K81" s="448"/>
    </row>
    <row r="82" spans="1:11" ht="21.75" customHeight="1" x14ac:dyDescent="0.5">
      <c r="A82" s="448"/>
      <c r="B82" s="448"/>
      <c r="C82" s="448"/>
      <c r="D82" s="448"/>
      <c r="E82" s="448"/>
      <c r="F82" s="448"/>
      <c r="G82" s="448"/>
      <c r="H82" s="448"/>
      <c r="I82" s="448"/>
      <c r="J82" s="448"/>
      <c r="K82" s="448"/>
    </row>
    <row r="83" spans="1:11" ht="21.75" customHeight="1" x14ac:dyDescent="0.5">
      <c r="A83" s="448"/>
      <c r="B83" s="448"/>
      <c r="C83" s="448"/>
      <c r="D83" s="448"/>
      <c r="E83" s="448"/>
      <c r="F83" s="448"/>
      <c r="G83" s="448"/>
      <c r="H83" s="448"/>
      <c r="I83" s="448"/>
      <c r="J83" s="448"/>
      <c r="K83" s="448"/>
    </row>
    <row r="84" spans="1:11" ht="21.75" customHeight="1" x14ac:dyDescent="0.5">
      <c r="A84" s="448"/>
      <c r="B84" s="448"/>
      <c r="C84" s="448"/>
      <c r="D84" s="448"/>
      <c r="E84" s="448"/>
      <c r="F84" s="448"/>
      <c r="G84" s="448"/>
      <c r="H84" s="448"/>
      <c r="I84" s="448"/>
      <c r="J84" s="448"/>
      <c r="K84" s="448"/>
    </row>
    <row r="85" spans="1:11" ht="21.75" customHeight="1" x14ac:dyDescent="0.5">
      <c r="A85" s="448"/>
      <c r="B85" s="448"/>
      <c r="C85" s="448"/>
      <c r="D85" s="448"/>
      <c r="E85" s="448"/>
      <c r="F85" s="448"/>
      <c r="G85" s="448"/>
      <c r="H85" s="448"/>
      <c r="I85" s="448"/>
      <c r="J85" s="448"/>
      <c r="K85" s="448"/>
    </row>
    <row r="86" spans="1:11" ht="21.75" customHeight="1" x14ac:dyDescent="0.5">
      <c r="A86" s="448"/>
      <c r="B86" s="448"/>
      <c r="C86" s="448"/>
      <c r="D86" s="448"/>
      <c r="E86" s="448"/>
      <c r="F86" s="448"/>
      <c r="G86" s="448"/>
      <c r="H86" s="448"/>
      <c r="I86" s="448"/>
      <c r="J86" s="448"/>
      <c r="K86" s="448"/>
    </row>
    <row r="87" spans="1:11" ht="21.75" customHeight="1" x14ac:dyDescent="0.5">
      <c r="A87" s="448"/>
      <c r="B87" s="448"/>
      <c r="C87" s="448"/>
      <c r="D87" s="448"/>
      <c r="E87" s="448"/>
      <c r="F87" s="448"/>
      <c r="G87" s="448"/>
      <c r="H87" s="448"/>
      <c r="I87" s="448"/>
      <c r="J87" s="448"/>
      <c r="K87" s="448"/>
    </row>
    <row r="88" spans="1:11" ht="21.75" customHeight="1" x14ac:dyDescent="0.5">
      <c r="A88" s="448"/>
      <c r="B88" s="448"/>
      <c r="C88" s="448"/>
      <c r="D88" s="448"/>
      <c r="E88" s="448"/>
      <c r="F88" s="448"/>
      <c r="G88" s="448"/>
      <c r="H88" s="448"/>
      <c r="I88" s="448"/>
      <c r="J88" s="448"/>
      <c r="K88" s="448"/>
    </row>
    <row r="89" spans="1:11" ht="21.75" customHeight="1" x14ac:dyDescent="0.5">
      <c r="A89" s="448"/>
      <c r="B89" s="448"/>
      <c r="C89" s="448"/>
      <c r="D89" s="448"/>
      <c r="E89" s="448"/>
      <c r="F89" s="448"/>
      <c r="G89" s="448"/>
      <c r="H89" s="448"/>
      <c r="I89" s="448"/>
      <c r="J89" s="448"/>
      <c r="K89" s="448"/>
    </row>
    <row r="90" spans="1:11" ht="21.75" customHeight="1" x14ac:dyDescent="0.5">
      <c r="A90" s="448"/>
      <c r="B90" s="448"/>
      <c r="C90" s="448"/>
      <c r="D90" s="448"/>
      <c r="E90" s="448"/>
      <c r="F90" s="448"/>
      <c r="G90" s="448"/>
      <c r="H90" s="448"/>
      <c r="I90" s="448"/>
      <c r="J90" s="448"/>
      <c r="K90" s="448"/>
    </row>
    <row r="91" spans="1:11" ht="21.75" customHeight="1" x14ac:dyDescent="0.5">
      <c r="A91" s="448"/>
      <c r="B91" s="448"/>
      <c r="C91" s="448"/>
      <c r="D91" s="448"/>
      <c r="E91" s="448"/>
      <c r="F91" s="448"/>
      <c r="G91" s="448"/>
      <c r="H91" s="448"/>
      <c r="I91" s="448"/>
      <c r="J91" s="448"/>
      <c r="K91" s="448"/>
    </row>
    <row r="92" spans="1:11" ht="21.75" customHeight="1" x14ac:dyDescent="0.5">
      <c r="A92" s="448"/>
      <c r="B92" s="448"/>
      <c r="C92" s="448"/>
      <c r="D92" s="448"/>
      <c r="E92" s="448"/>
      <c r="F92" s="448"/>
      <c r="G92" s="448"/>
      <c r="H92" s="448"/>
      <c r="I92" s="448"/>
      <c r="J92" s="448"/>
      <c r="K92" s="448"/>
    </row>
    <row r="93" spans="1:11" ht="21.75" customHeight="1" x14ac:dyDescent="0.5">
      <c r="A93" s="448"/>
      <c r="B93" s="448"/>
      <c r="C93" s="448"/>
      <c r="D93" s="448"/>
      <c r="E93" s="448"/>
      <c r="F93" s="448"/>
      <c r="G93" s="448"/>
      <c r="H93" s="448"/>
      <c r="I93" s="448"/>
      <c r="J93" s="448"/>
      <c r="K93" s="448"/>
    </row>
    <row r="94" spans="1:11" ht="21.75" customHeight="1" x14ac:dyDescent="0.5">
      <c r="A94" s="448"/>
      <c r="B94" s="448"/>
      <c r="C94" s="448"/>
      <c r="D94" s="448"/>
      <c r="E94" s="448"/>
      <c r="F94" s="448"/>
      <c r="G94" s="448"/>
      <c r="H94" s="448"/>
      <c r="I94" s="448"/>
      <c r="J94" s="448"/>
      <c r="K94" s="448"/>
    </row>
    <row r="95" spans="1:11" ht="21.75" customHeight="1" x14ac:dyDescent="0.5">
      <c r="A95" s="448"/>
      <c r="B95" s="448"/>
      <c r="C95" s="448"/>
      <c r="D95" s="448"/>
      <c r="E95" s="448"/>
      <c r="F95" s="448"/>
      <c r="G95" s="448"/>
      <c r="H95" s="448"/>
      <c r="I95" s="448"/>
      <c r="J95" s="448"/>
      <c r="K95" s="448"/>
    </row>
    <row r="96" spans="1:11" ht="21.75" customHeight="1" x14ac:dyDescent="0.5">
      <c r="A96" s="448"/>
      <c r="B96" s="448"/>
      <c r="C96" s="448"/>
      <c r="D96" s="448"/>
      <c r="E96" s="448"/>
      <c r="F96" s="448"/>
      <c r="G96" s="448"/>
      <c r="H96" s="448"/>
      <c r="I96" s="448"/>
      <c r="J96" s="448"/>
      <c r="K96" s="448"/>
    </row>
    <row r="97" spans="1:11" ht="21.75" customHeight="1" x14ac:dyDescent="0.5">
      <c r="A97" s="448"/>
      <c r="B97" s="448"/>
      <c r="C97" s="448"/>
      <c r="D97" s="448"/>
      <c r="E97" s="448"/>
      <c r="F97" s="448"/>
      <c r="G97" s="448"/>
      <c r="H97" s="448"/>
      <c r="I97" s="448"/>
      <c r="J97" s="448"/>
      <c r="K97" s="448"/>
    </row>
    <row r="98" spans="1:11" ht="21.75" customHeight="1" x14ac:dyDescent="0.5">
      <c r="A98" s="448"/>
      <c r="B98" s="448"/>
      <c r="C98" s="448"/>
      <c r="D98" s="448"/>
      <c r="E98" s="448"/>
      <c r="F98" s="448"/>
      <c r="G98" s="448"/>
      <c r="H98" s="448"/>
      <c r="I98" s="448"/>
      <c r="J98" s="448"/>
      <c r="K98" s="448"/>
    </row>
    <row r="99" spans="1:11" ht="21.75" customHeight="1" x14ac:dyDescent="0.5">
      <c r="A99" s="448"/>
      <c r="B99" s="448"/>
      <c r="C99" s="448"/>
      <c r="D99" s="448"/>
      <c r="E99" s="448"/>
      <c r="F99" s="448"/>
      <c r="G99" s="448"/>
      <c r="H99" s="448"/>
      <c r="I99" s="448"/>
      <c r="J99" s="448"/>
      <c r="K99" s="448"/>
    </row>
    <row r="100" spans="1:11" ht="21.75" customHeight="1" x14ac:dyDescent="0.5">
      <c r="A100" s="448"/>
      <c r="B100" s="448"/>
      <c r="C100" s="448"/>
      <c r="D100" s="448"/>
      <c r="E100" s="448"/>
      <c r="F100" s="448"/>
      <c r="G100" s="448"/>
      <c r="H100" s="448"/>
      <c r="I100" s="448"/>
      <c r="J100" s="448"/>
      <c r="K100" s="448"/>
    </row>
    <row r="101" spans="1:11" ht="21.75" customHeight="1" x14ac:dyDescent="0.5">
      <c r="A101" s="448"/>
      <c r="B101" s="448"/>
      <c r="C101" s="448"/>
      <c r="D101" s="448"/>
      <c r="E101" s="448"/>
      <c r="F101" s="448"/>
      <c r="G101" s="448"/>
      <c r="H101" s="448"/>
      <c r="I101" s="448"/>
      <c r="J101" s="448"/>
      <c r="K101" s="448"/>
    </row>
    <row r="102" spans="1:11" ht="21.75" customHeight="1" x14ac:dyDescent="0.5">
      <c r="A102" s="448"/>
      <c r="B102" s="448"/>
      <c r="C102" s="448"/>
      <c r="D102" s="448"/>
      <c r="E102" s="448"/>
      <c r="F102" s="448"/>
      <c r="G102" s="448"/>
      <c r="H102" s="448"/>
      <c r="I102" s="448"/>
      <c r="J102" s="448"/>
      <c r="K102" s="448"/>
    </row>
    <row r="103" spans="1:11" ht="21.75" customHeight="1" x14ac:dyDescent="0.5">
      <c r="A103" s="448"/>
      <c r="B103" s="448"/>
      <c r="C103" s="448"/>
      <c r="D103" s="448"/>
      <c r="E103" s="448"/>
      <c r="F103" s="448"/>
      <c r="G103" s="448"/>
      <c r="H103" s="448"/>
      <c r="I103" s="448"/>
      <c r="J103" s="448"/>
      <c r="K103" s="448"/>
    </row>
    <row r="104" spans="1:11" ht="21.75" customHeight="1" x14ac:dyDescent="0.5">
      <c r="A104" s="448"/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</row>
    <row r="105" spans="1:11" ht="21.75" customHeight="1" x14ac:dyDescent="0.5">
      <c r="A105" s="448"/>
      <c r="B105" s="448"/>
      <c r="C105" s="448"/>
      <c r="D105" s="448"/>
      <c r="E105" s="448"/>
      <c r="F105" s="448"/>
      <c r="G105" s="448"/>
      <c r="H105" s="448"/>
      <c r="I105" s="448"/>
      <c r="J105" s="448"/>
      <c r="K105" s="448"/>
    </row>
    <row r="106" spans="1:11" ht="21.75" customHeight="1" x14ac:dyDescent="0.5">
      <c r="A106" s="448"/>
      <c r="B106" s="448"/>
      <c r="C106" s="448"/>
      <c r="D106" s="448"/>
      <c r="E106" s="448"/>
      <c r="F106" s="448"/>
      <c r="G106" s="448"/>
      <c r="H106" s="448"/>
      <c r="I106" s="448"/>
      <c r="J106" s="448"/>
      <c r="K106" s="448"/>
    </row>
    <row r="107" spans="1:11" ht="21.75" customHeight="1" x14ac:dyDescent="0.5">
      <c r="A107" s="448"/>
      <c r="B107" s="448"/>
      <c r="C107" s="448"/>
      <c r="D107" s="448"/>
      <c r="E107" s="448"/>
      <c r="F107" s="448"/>
      <c r="G107" s="448"/>
      <c r="H107" s="448"/>
      <c r="I107" s="448"/>
      <c r="J107" s="448"/>
      <c r="K107" s="448"/>
    </row>
    <row r="108" spans="1:11" ht="21.75" customHeight="1" x14ac:dyDescent="0.5">
      <c r="A108" s="448"/>
      <c r="B108" s="448"/>
      <c r="C108" s="448"/>
      <c r="D108" s="448"/>
      <c r="E108" s="448"/>
      <c r="F108" s="448"/>
      <c r="G108" s="448"/>
      <c r="H108" s="448"/>
      <c r="I108" s="448"/>
      <c r="J108" s="448"/>
      <c r="K108" s="448"/>
    </row>
    <row r="109" spans="1:11" ht="21.75" customHeight="1" x14ac:dyDescent="0.5">
      <c r="A109" s="448"/>
      <c r="B109" s="448"/>
      <c r="C109" s="448"/>
      <c r="D109" s="448"/>
      <c r="E109" s="448"/>
      <c r="F109" s="448"/>
      <c r="G109" s="448"/>
      <c r="H109" s="448"/>
      <c r="I109" s="448"/>
      <c r="J109" s="448"/>
      <c r="K109" s="448"/>
    </row>
    <row r="110" spans="1:11" ht="21.75" customHeight="1" x14ac:dyDescent="0.5">
      <c r="A110" s="448"/>
      <c r="B110" s="448"/>
      <c r="C110" s="448"/>
      <c r="D110" s="448"/>
      <c r="E110" s="448"/>
      <c r="F110" s="448"/>
      <c r="G110" s="448"/>
      <c r="H110" s="448"/>
      <c r="I110" s="448"/>
      <c r="J110" s="448"/>
      <c r="K110" s="448"/>
    </row>
    <row r="111" spans="1:11" ht="21.75" customHeight="1" x14ac:dyDescent="0.5">
      <c r="A111" s="448"/>
      <c r="B111" s="448"/>
      <c r="C111" s="448"/>
      <c r="D111" s="448"/>
      <c r="E111" s="448"/>
      <c r="F111" s="448"/>
      <c r="G111" s="448"/>
      <c r="H111" s="448"/>
      <c r="I111" s="448"/>
      <c r="J111" s="448"/>
      <c r="K111" s="448"/>
    </row>
    <row r="112" spans="1:11" ht="21.75" customHeight="1" x14ac:dyDescent="0.5">
      <c r="A112" s="448"/>
      <c r="B112" s="448"/>
      <c r="C112" s="448"/>
      <c r="D112" s="448"/>
      <c r="E112" s="448"/>
      <c r="F112" s="448"/>
      <c r="G112" s="448"/>
      <c r="H112" s="448"/>
      <c r="I112" s="448"/>
      <c r="J112" s="448"/>
      <c r="K112" s="448"/>
    </row>
    <row r="113" spans="1:11" ht="21.75" customHeight="1" x14ac:dyDescent="0.5">
      <c r="A113" s="448"/>
      <c r="B113" s="448"/>
      <c r="C113" s="448"/>
      <c r="D113" s="448"/>
      <c r="E113" s="448"/>
      <c r="F113" s="448"/>
      <c r="G113" s="448"/>
      <c r="H113" s="448"/>
      <c r="I113" s="448"/>
      <c r="J113" s="448"/>
      <c r="K113" s="448"/>
    </row>
    <row r="114" spans="1:11" ht="21.75" customHeight="1" x14ac:dyDescent="0.5">
      <c r="A114" s="448"/>
      <c r="B114" s="448"/>
      <c r="C114" s="448"/>
      <c r="D114" s="448"/>
      <c r="E114" s="448"/>
      <c r="F114" s="448"/>
      <c r="G114" s="448"/>
      <c r="H114" s="448"/>
      <c r="I114" s="448"/>
      <c r="J114" s="448"/>
      <c r="K114" s="448"/>
    </row>
    <row r="115" spans="1:11" ht="21.75" customHeight="1" x14ac:dyDescent="0.5">
      <c r="A115" s="448"/>
      <c r="B115" s="448"/>
      <c r="C115" s="448"/>
      <c r="D115" s="448"/>
      <c r="E115" s="448"/>
      <c r="F115" s="448"/>
      <c r="G115" s="448"/>
      <c r="H115" s="448"/>
      <c r="I115" s="448"/>
      <c r="J115" s="448"/>
      <c r="K115" s="448"/>
    </row>
    <row r="116" spans="1:11" ht="21.75" customHeight="1" x14ac:dyDescent="0.5">
      <c r="A116" s="448"/>
      <c r="B116" s="448"/>
      <c r="C116" s="448"/>
      <c r="D116" s="448"/>
      <c r="E116" s="448"/>
      <c r="F116" s="448"/>
      <c r="G116" s="448"/>
      <c r="H116" s="448"/>
      <c r="I116" s="448"/>
      <c r="J116" s="448"/>
      <c r="K116" s="448"/>
    </row>
    <row r="117" spans="1:11" ht="21.75" customHeight="1" x14ac:dyDescent="0.5">
      <c r="A117" s="448"/>
      <c r="B117" s="448"/>
      <c r="C117" s="448"/>
      <c r="D117" s="448"/>
      <c r="E117" s="448"/>
      <c r="F117" s="448"/>
      <c r="G117" s="448"/>
      <c r="H117" s="448"/>
      <c r="I117" s="448"/>
      <c r="J117" s="448"/>
      <c r="K117" s="448"/>
    </row>
    <row r="118" spans="1:11" ht="21.75" customHeight="1" x14ac:dyDescent="0.5">
      <c r="A118" s="448"/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</row>
    <row r="119" spans="1:11" ht="21.75" customHeight="1" x14ac:dyDescent="0.5">
      <c r="A119" s="448"/>
      <c r="B119" s="448"/>
      <c r="C119" s="448"/>
      <c r="D119" s="448"/>
      <c r="E119" s="448"/>
      <c r="F119" s="448"/>
      <c r="G119" s="448"/>
      <c r="H119" s="448"/>
      <c r="I119" s="448"/>
      <c r="J119" s="448"/>
      <c r="K119" s="448"/>
    </row>
    <row r="120" spans="1:11" ht="21.75" customHeight="1" x14ac:dyDescent="0.5">
      <c r="A120" s="448"/>
      <c r="B120" s="448"/>
      <c r="C120" s="448"/>
      <c r="D120" s="448"/>
      <c r="E120" s="448"/>
      <c r="F120" s="448"/>
      <c r="G120" s="448"/>
      <c r="H120" s="448"/>
      <c r="I120" s="448"/>
      <c r="J120" s="448"/>
      <c r="K120" s="448"/>
    </row>
    <row r="121" spans="1:11" ht="21.75" customHeight="1" x14ac:dyDescent="0.5">
      <c r="A121" s="448"/>
      <c r="B121" s="448"/>
      <c r="C121" s="448"/>
      <c r="D121" s="448"/>
      <c r="E121" s="448"/>
      <c r="F121" s="448"/>
      <c r="G121" s="448"/>
      <c r="H121" s="448"/>
      <c r="I121" s="448"/>
      <c r="J121" s="448"/>
      <c r="K121" s="448"/>
    </row>
    <row r="122" spans="1:11" ht="21.75" customHeight="1" x14ac:dyDescent="0.5">
      <c r="A122" s="448"/>
      <c r="B122" s="448"/>
      <c r="C122" s="448"/>
      <c r="D122" s="448"/>
      <c r="E122" s="448"/>
      <c r="F122" s="448"/>
      <c r="G122" s="448"/>
      <c r="H122" s="448"/>
      <c r="I122" s="448"/>
      <c r="J122" s="448"/>
      <c r="K122" s="448"/>
    </row>
    <row r="123" spans="1:11" ht="21.75" customHeight="1" x14ac:dyDescent="0.5">
      <c r="A123" s="448"/>
      <c r="B123" s="448"/>
      <c r="C123" s="448"/>
      <c r="D123" s="448"/>
      <c r="E123" s="448"/>
      <c r="F123" s="448"/>
      <c r="G123" s="448"/>
      <c r="H123" s="448"/>
      <c r="I123" s="448"/>
      <c r="J123" s="448"/>
      <c r="K123" s="448"/>
    </row>
    <row r="124" spans="1:11" ht="21.75" customHeight="1" x14ac:dyDescent="0.5">
      <c r="A124" s="448"/>
      <c r="B124" s="448"/>
      <c r="C124" s="448"/>
      <c r="D124" s="448"/>
      <c r="E124" s="448"/>
      <c r="F124" s="448"/>
      <c r="G124" s="448"/>
      <c r="H124" s="448"/>
      <c r="I124" s="448"/>
      <c r="J124" s="448"/>
      <c r="K124" s="448"/>
    </row>
    <row r="125" spans="1:11" ht="21.75" customHeight="1" x14ac:dyDescent="0.5">
      <c r="A125" s="448"/>
      <c r="B125" s="448"/>
      <c r="C125" s="448"/>
      <c r="D125" s="448"/>
      <c r="E125" s="448"/>
      <c r="F125" s="448"/>
      <c r="G125" s="448"/>
      <c r="H125" s="448"/>
      <c r="I125" s="448"/>
      <c r="J125" s="448"/>
      <c r="K125" s="448"/>
    </row>
    <row r="126" spans="1:11" ht="21.75" customHeight="1" x14ac:dyDescent="0.5">
      <c r="A126" s="448"/>
      <c r="B126" s="448"/>
      <c r="C126" s="448"/>
      <c r="D126" s="448"/>
      <c r="E126" s="448"/>
      <c r="F126" s="448"/>
      <c r="G126" s="448"/>
      <c r="H126" s="448"/>
      <c r="I126" s="448"/>
      <c r="J126" s="448"/>
      <c r="K126" s="448"/>
    </row>
    <row r="127" spans="1:11" ht="21.75" customHeight="1" x14ac:dyDescent="0.5">
      <c r="A127" s="448"/>
      <c r="B127" s="448"/>
      <c r="C127" s="448"/>
      <c r="D127" s="448"/>
      <c r="E127" s="448"/>
      <c r="F127" s="448"/>
      <c r="G127" s="448"/>
      <c r="H127" s="448"/>
      <c r="I127" s="448"/>
      <c r="J127" s="448"/>
      <c r="K127" s="448"/>
    </row>
    <row r="128" spans="1:11" ht="21.75" customHeight="1" x14ac:dyDescent="0.5">
      <c r="A128" s="448"/>
      <c r="B128" s="448"/>
      <c r="C128" s="448"/>
      <c r="D128" s="448"/>
      <c r="E128" s="448"/>
      <c r="F128" s="448"/>
      <c r="G128" s="448"/>
      <c r="H128" s="448"/>
      <c r="I128" s="448"/>
      <c r="J128" s="448"/>
      <c r="K128" s="448"/>
    </row>
    <row r="129" spans="1:11" ht="21.75" customHeight="1" x14ac:dyDescent="0.5">
      <c r="A129" s="448"/>
      <c r="B129" s="448"/>
      <c r="C129" s="448"/>
      <c r="D129" s="448"/>
      <c r="E129" s="448"/>
      <c r="F129" s="448"/>
      <c r="G129" s="448"/>
      <c r="H129" s="448"/>
      <c r="I129" s="448"/>
      <c r="J129" s="448"/>
      <c r="K129" s="448"/>
    </row>
    <row r="130" spans="1:11" ht="21.75" customHeight="1" x14ac:dyDescent="0.5">
      <c r="A130" s="448"/>
      <c r="B130" s="448"/>
      <c r="C130" s="448"/>
      <c r="D130" s="448"/>
      <c r="E130" s="448"/>
      <c r="F130" s="448"/>
      <c r="G130" s="448"/>
      <c r="H130" s="448"/>
      <c r="I130" s="448"/>
      <c r="J130" s="448"/>
      <c r="K130" s="448"/>
    </row>
    <row r="131" spans="1:11" ht="21.75" customHeight="1" x14ac:dyDescent="0.5">
      <c r="A131" s="448"/>
      <c r="B131" s="448"/>
      <c r="C131" s="448"/>
      <c r="D131" s="448"/>
      <c r="E131" s="448"/>
      <c r="F131" s="448"/>
      <c r="G131" s="448"/>
      <c r="H131" s="448"/>
      <c r="I131" s="448"/>
      <c r="J131" s="448"/>
      <c r="K131" s="448"/>
    </row>
    <row r="132" spans="1:11" ht="21.75" customHeight="1" x14ac:dyDescent="0.5">
      <c r="A132" s="448"/>
      <c r="B132" s="448"/>
      <c r="C132" s="448"/>
      <c r="D132" s="448"/>
      <c r="E132" s="448"/>
      <c r="F132" s="448"/>
      <c r="G132" s="448"/>
      <c r="H132" s="448"/>
      <c r="I132" s="448"/>
      <c r="J132" s="448"/>
      <c r="K132" s="448"/>
    </row>
    <row r="133" spans="1:11" ht="21.75" customHeight="1" x14ac:dyDescent="0.5">
      <c r="A133" s="448"/>
      <c r="B133" s="448"/>
      <c r="C133" s="448"/>
      <c r="D133" s="448"/>
      <c r="E133" s="448"/>
      <c r="F133" s="448"/>
      <c r="G133" s="448"/>
      <c r="H133" s="448"/>
      <c r="I133" s="448"/>
      <c r="J133" s="448"/>
      <c r="K133" s="448"/>
    </row>
    <row r="134" spans="1:11" ht="21.75" customHeight="1" x14ac:dyDescent="0.5">
      <c r="A134" s="448"/>
      <c r="B134" s="448"/>
      <c r="C134" s="448"/>
      <c r="D134" s="448"/>
      <c r="E134" s="448"/>
      <c r="F134" s="448"/>
      <c r="G134" s="448"/>
      <c r="H134" s="448"/>
      <c r="I134" s="448"/>
      <c r="J134" s="448"/>
      <c r="K134" s="448"/>
    </row>
    <row r="135" spans="1:11" ht="21.75" customHeight="1" x14ac:dyDescent="0.5">
      <c r="A135" s="448"/>
      <c r="B135" s="448"/>
      <c r="C135" s="448"/>
      <c r="D135" s="448"/>
      <c r="E135" s="448"/>
      <c r="F135" s="448"/>
      <c r="G135" s="448"/>
      <c r="H135" s="448"/>
      <c r="I135" s="448"/>
      <c r="J135" s="448"/>
      <c r="K135" s="448"/>
    </row>
    <row r="136" spans="1:11" ht="21.75" customHeight="1" x14ac:dyDescent="0.5">
      <c r="A136" s="448"/>
      <c r="B136" s="448"/>
      <c r="C136" s="448"/>
      <c r="D136" s="448"/>
      <c r="E136" s="448"/>
      <c r="F136" s="448"/>
      <c r="G136" s="448"/>
      <c r="H136" s="448"/>
      <c r="I136" s="448"/>
      <c r="J136" s="448"/>
      <c r="K136" s="448"/>
    </row>
    <row r="137" spans="1:11" ht="21.75" customHeight="1" x14ac:dyDescent="0.5">
      <c r="A137" s="448"/>
      <c r="B137" s="448"/>
      <c r="C137" s="448"/>
      <c r="D137" s="448"/>
      <c r="E137" s="448"/>
      <c r="F137" s="448"/>
      <c r="G137" s="448"/>
      <c r="H137" s="448"/>
      <c r="I137" s="448"/>
      <c r="J137" s="448"/>
      <c r="K137" s="448"/>
    </row>
    <row r="138" spans="1:11" ht="21.75" customHeight="1" x14ac:dyDescent="0.5">
      <c r="A138" s="448"/>
      <c r="B138" s="448"/>
      <c r="C138" s="448"/>
      <c r="D138" s="448"/>
      <c r="E138" s="448"/>
      <c r="F138" s="448"/>
      <c r="G138" s="448"/>
      <c r="H138" s="448"/>
      <c r="I138" s="448"/>
      <c r="J138" s="448"/>
      <c r="K138" s="448"/>
    </row>
    <row r="139" spans="1:11" ht="21.75" customHeight="1" x14ac:dyDescent="0.5">
      <c r="A139" s="448"/>
      <c r="B139" s="448"/>
      <c r="C139" s="448"/>
      <c r="D139" s="448"/>
      <c r="E139" s="448"/>
      <c r="F139" s="448"/>
      <c r="G139" s="448"/>
      <c r="H139" s="448"/>
      <c r="I139" s="448"/>
      <c r="J139" s="448"/>
      <c r="K139" s="448"/>
    </row>
    <row r="140" spans="1:11" ht="21.75" customHeight="1" x14ac:dyDescent="0.5">
      <c r="A140" s="448"/>
      <c r="B140" s="448"/>
      <c r="C140" s="448"/>
      <c r="D140" s="448"/>
      <c r="E140" s="448"/>
      <c r="F140" s="448"/>
      <c r="G140" s="448"/>
      <c r="H140" s="448"/>
      <c r="I140" s="448"/>
      <c r="J140" s="448"/>
      <c r="K140" s="448"/>
    </row>
    <row r="141" spans="1:11" ht="21.75" customHeight="1" x14ac:dyDescent="0.5">
      <c r="A141" s="448"/>
      <c r="B141" s="448"/>
      <c r="C141" s="448"/>
      <c r="D141" s="448"/>
      <c r="E141" s="448"/>
      <c r="F141" s="448"/>
      <c r="G141" s="448"/>
      <c r="H141" s="448"/>
      <c r="I141" s="448"/>
      <c r="J141" s="448"/>
      <c r="K141" s="448"/>
    </row>
    <row r="142" spans="1:11" ht="21.75" customHeight="1" x14ac:dyDescent="0.5">
      <c r="A142" s="448"/>
      <c r="B142" s="448"/>
      <c r="C142" s="448"/>
      <c r="D142" s="448"/>
      <c r="E142" s="448"/>
      <c r="F142" s="448"/>
      <c r="G142" s="448"/>
      <c r="H142" s="448"/>
      <c r="I142" s="448"/>
      <c r="J142" s="448"/>
      <c r="K142" s="448"/>
    </row>
    <row r="143" spans="1:11" ht="21.75" customHeight="1" x14ac:dyDescent="0.5">
      <c r="A143" s="448"/>
      <c r="B143" s="448"/>
      <c r="C143" s="448"/>
      <c r="D143" s="448"/>
      <c r="E143" s="448"/>
      <c r="F143" s="448"/>
      <c r="G143" s="448"/>
      <c r="H143" s="448"/>
      <c r="I143" s="448"/>
      <c r="J143" s="448"/>
      <c r="K143" s="448"/>
    </row>
    <row r="144" spans="1:11" ht="21.75" customHeight="1" x14ac:dyDescent="0.5">
      <c r="A144" s="448"/>
      <c r="B144" s="448"/>
      <c r="C144" s="448"/>
      <c r="D144" s="448"/>
      <c r="E144" s="448"/>
      <c r="F144" s="448"/>
      <c r="G144" s="448"/>
      <c r="H144" s="448"/>
      <c r="I144" s="448"/>
      <c r="J144" s="448"/>
      <c r="K144" s="448"/>
    </row>
    <row r="145" spans="1:11" ht="21.75" customHeight="1" x14ac:dyDescent="0.5">
      <c r="A145" s="448"/>
      <c r="B145" s="448"/>
      <c r="C145" s="448"/>
      <c r="D145" s="448"/>
      <c r="E145" s="448"/>
      <c r="F145" s="448"/>
      <c r="G145" s="448"/>
      <c r="H145" s="448"/>
      <c r="I145" s="448"/>
      <c r="J145" s="448"/>
      <c r="K145" s="448"/>
    </row>
    <row r="146" spans="1:11" ht="21.75" customHeight="1" x14ac:dyDescent="0.5">
      <c r="A146" s="448"/>
      <c r="B146" s="448"/>
      <c r="C146" s="448"/>
      <c r="D146" s="448"/>
      <c r="E146" s="448"/>
      <c r="F146" s="448"/>
      <c r="G146" s="448"/>
      <c r="H146" s="448"/>
      <c r="I146" s="448"/>
      <c r="J146" s="448"/>
      <c r="K146" s="448"/>
    </row>
    <row r="147" spans="1:11" ht="21.75" customHeight="1" x14ac:dyDescent="0.5">
      <c r="A147" s="448"/>
      <c r="B147" s="448"/>
      <c r="C147" s="448"/>
      <c r="D147" s="448"/>
      <c r="E147" s="448"/>
      <c r="F147" s="448"/>
      <c r="G147" s="448"/>
      <c r="H147" s="448"/>
      <c r="I147" s="448"/>
      <c r="J147" s="448"/>
      <c r="K147" s="448"/>
    </row>
    <row r="148" spans="1:11" ht="21.75" customHeight="1" x14ac:dyDescent="0.5">
      <c r="A148" s="448"/>
      <c r="B148" s="448"/>
      <c r="C148" s="448"/>
      <c r="D148" s="448"/>
      <c r="E148" s="448"/>
      <c r="F148" s="448"/>
      <c r="G148" s="448"/>
      <c r="H148" s="448"/>
      <c r="I148" s="448"/>
      <c r="J148" s="448"/>
      <c r="K148" s="448"/>
    </row>
    <row r="149" spans="1:11" ht="21.75" customHeight="1" x14ac:dyDescent="0.5">
      <c r="A149" s="448"/>
      <c r="B149" s="448"/>
      <c r="C149" s="448"/>
      <c r="D149" s="448"/>
      <c r="E149" s="448"/>
      <c r="F149" s="448"/>
      <c r="G149" s="448"/>
      <c r="H149" s="448"/>
      <c r="I149" s="448"/>
      <c r="J149" s="448"/>
      <c r="K149" s="448"/>
    </row>
    <row r="150" spans="1:11" ht="21.75" customHeight="1" x14ac:dyDescent="0.5">
      <c r="A150" s="448"/>
      <c r="B150" s="448"/>
      <c r="C150" s="448"/>
      <c r="D150" s="448"/>
      <c r="E150" s="448"/>
      <c r="F150" s="448"/>
      <c r="G150" s="448"/>
      <c r="H150" s="448"/>
      <c r="I150" s="448"/>
      <c r="J150" s="448"/>
      <c r="K150" s="448"/>
    </row>
    <row r="151" spans="1:11" ht="21.75" customHeight="1" x14ac:dyDescent="0.5">
      <c r="A151" s="448"/>
      <c r="B151" s="448"/>
      <c r="C151" s="448"/>
      <c r="D151" s="448"/>
      <c r="E151" s="448"/>
      <c r="F151" s="448"/>
      <c r="G151" s="448"/>
      <c r="H151" s="448"/>
      <c r="I151" s="448"/>
      <c r="J151" s="448"/>
      <c r="K151" s="448"/>
    </row>
    <row r="152" spans="1:11" ht="21.75" customHeight="1" x14ac:dyDescent="0.5">
      <c r="A152" s="448"/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</row>
    <row r="153" spans="1:11" ht="21.75" customHeight="1" x14ac:dyDescent="0.5">
      <c r="A153" s="448"/>
      <c r="B153" s="448"/>
      <c r="C153" s="448"/>
      <c r="D153" s="448"/>
      <c r="E153" s="448"/>
      <c r="F153" s="448"/>
      <c r="G153" s="448"/>
      <c r="H153" s="448"/>
      <c r="I153" s="448"/>
      <c r="J153" s="448"/>
      <c r="K153" s="448"/>
    </row>
    <row r="154" spans="1:11" ht="21.75" customHeight="1" x14ac:dyDescent="0.5">
      <c r="A154" s="448"/>
      <c r="B154" s="448"/>
      <c r="C154" s="448"/>
      <c r="D154" s="448"/>
      <c r="E154" s="448"/>
      <c r="F154" s="448"/>
      <c r="G154" s="448"/>
      <c r="H154" s="448"/>
      <c r="I154" s="448"/>
      <c r="J154" s="448"/>
      <c r="K154" s="448"/>
    </row>
    <row r="155" spans="1:11" ht="21.75" customHeight="1" x14ac:dyDescent="0.5">
      <c r="A155" s="448"/>
      <c r="B155" s="448"/>
      <c r="C155" s="448"/>
      <c r="D155" s="448"/>
      <c r="E155" s="448"/>
      <c r="F155" s="448"/>
      <c r="G155" s="448"/>
      <c r="H155" s="448"/>
      <c r="I155" s="448"/>
      <c r="J155" s="448"/>
      <c r="K155" s="448"/>
    </row>
    <row r="156" spans="1:11" ht="21.75" customHeight="1" x14ac:dyDescent="0.5">
      <c r="A156" s="448"/>
      <c r="B156" s="448"/>
      <c r="C156" s="448"/>
      <c r="D156" s="448"/>
      <c r="E156" s="448"/>
      <c r="F156" s="448"/>
      <c r="G156" s="448"/>
      <c r="H156" s="448"/>
      <c r="I156" s="448"/>
      <c r="J156" s="448"/>
      <c r="K156" s="448"/>
    </row>
    <row r="157" spans="1:11" ht="21.75" customHeight="1" x14ac:dyDescent="0.5">
      <c r="A157" s="448"/>
      <c r="B157" s="448"/>
      <c r="C157" s="448"/>
      <c r="D157" s="448"/>
      <c r="E157" s="448"/>
      <c r="F157" s="448"/>
      <c r="G157" s="448"/>
      <c r="H157" s="448"/>
      <c r="I157" s="448"/>
      <c r="J157" s="448"/>
      <c r="K157" s="448"/>
    </row>
    <row r="158" spans="1:11" ht="21.75" customHeight="1" x14ac:dyDescent="0.5">
      <c r="A158" s="448"/>
      <c r="B158" s="448"/>
      <c r="C158" s="448"/>
      <c r="D158" s="448"/>
      <c r="E158" s="448"/>
      <c r="F158" s="448"/>
      <c r="G158" s="448"/>
      <c r="H158" s="448"/>
      <c r="I158" s="448"/>
      <c r="J158" s="448"/>
      <c r="K158" s="448"/>
    </row>
    <row r="159" spans="1:11" ht="21.75" customHeight="1" x14ac:dyDescent="0.5">
      <c r="A159" s="448"/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</row>
    <row r="160" spans="1:11" ht="21.75" customHeight="1" x14ac:dyDescent="0.5">
      <c r="A160" s="448"/>
      <c r="B160" s="448"/>
      <c r="C160" s="448"/>
      <c r="D160" s="448"/>
      <c r="E160" s="448"/>
      <c r="F160" s="448"/>
      <c r="G160" s="448"/>
      <c r="H160" s="448"/>
      <c r="I160" s="448"/>
      <c r="J160" s="448"/>
      <c r="K160" s="448"/>
    </row>
    <row r="161" spans="1:11" ht="21.75" customHeight="1" x14ac:dyDescent="0.5">
      <c r="A161" s="448"/>
      <c r="B161" s="448"/>
      <c r="C161" s="448"/>
      <c r="D161" s="448"/>
      <c r="E161" s="448"/>
      <c r="F161" s="448"/>
      <c r="G161" s="448"/>
      <c r="H161" s="448"/>
      <c r="I161" s="448"/>
      <c r="J161" s="448"/>
      <c r="K161" s="448"/>
    </row>
    <row r="162" spans="1:11" ht="21.75" customHeight="1" x14ac:dyDescent="0.5">
      <c r="A162" s="448"/>
      <c r="B162" s="448"/>
      <c r="C162" s="448"/>
      <c r="D162" s="448"/>
      <c r="E162" s="448"/>
      <c r="F162" s="448"/>
      <c r="G162" s="448"/>
      <c r="H162" s="448"/>
      <c r="I162" s="448"/>
      <c r="J162" s="448"/>
      <c r="K162" s="448"/>
    </row>
    <row r="163" spans="1:11" ht="21.75" customHeight="1" x14ac:dyDescent="0.5">
      <c r="A163" s="448"/>
      <c r="B163" s="448"/>
      <c r="C163" s="448"/>
      <c r="D163" s="448"/>
      <c r="E163" s="448"/>
      <c r="F163" s="448"/>
      <c r="G163" s="448"/>
      <c r="H163" s="448"/>
      <c r="I163" s="448"/>
      <c r="J163" s="448"/>
      <c r="K163" s="448"/>
    </row>
    <row r="164" spans="1:11" ht="21.75" customHeight="1" x14ac:dyDescent="0.5">
      <c r="A164" s="448"/>
      <c r="B164" s="448"/>
      <c r="C164" s="448"/>
      <c r="D164" s="448"/>
      <c r="E164" s="448"/>
      <c r="F164" s="448"/>
      <c r="G164" s="448"/>
      <c r="H164" s="448"/>
      <c r="I164" s="448"/>
      <c r="J164" s="448"/>
      <c r="K164" s="448"/>
    </row>
    <row r="165" spans="1:11" ht="21.75" customHeight="1" x14ac:dyDescent="0.5">
      <c r="A165" s="448"/>
      <c r="B165" s="448"/>
      <c r="C165" s="448"/>
      <c r="D165" s="448"/>
      <c r="E165" s="448"/>
      <c r="F165" s="448"/>
      <c r="G165" s="448"/>
      <c r="H165" s="448"/>
      <c r="I165" s="448"/>
      <c r="J165" s="448"/>
      <c r="K165" s="448"/>
    </row>
    <row r="166" spans="1:11" ht="21.75" customHeight="1" x14ac:dyDescent="0.5">
      <c r="A166" s="448"/>
      <c r="B166" s="448"/>
      <c r="C166" s="448"/>
      <c r="D166" s="448"/>
      <c r="E166" s="448"/>
      <c r="F166" s="448"/>
      <c r="G166" s="448"/>
      <c r="H166" s="448"/>
      <c r="I166" s="448"/>
      <c r="J166" s="448"/>
      <c r="K166" s="448"/>
    </row>
    <row r="167" spans="1:11" ht="21.75" customHeight="1" x14ac:dyDescent="0.5">
      <c r="A167" s="448"/>
      <c r="B167" s="448"/>
      <c r="C167" s="448"/>
      <c r="D167" s="448"/>
      <c r="E167" s="448"/>
      <c r="F167" s="448"/>
      <c r="G167" s="448"/>
      <c r="H167" s="448"/>
      <c r="I167" s="448"/>
      <c r="J167" s="448"/>
      <c r="K167" s="448"/>
    </row>
    <row r="168" spans="1:11" ht="21.75" customHeight="1" x14ac:dyDescent="0.5">
      <c r="A168" s="448"/>
      <c r="B168" s="448"/>
      <c r="C168" s="448"/>
      <c r="D168" s="448"/>
      <c r="E168" s="448"/>
      <c r="F168" s="448"/>
      <c r="G168" s="448"/>
      <c r="H168" s="448"/>
      <c r="I168" s="448"/>
      <c r="J168" s="448"/>
      <c r="K168" s="448"/>
    </row>
    <row r="169" spans="1:11" ht="21.75" customHeight="1" x14ac:dyDescent="0.5">
      <c r="A169" s="448"/>
      <c r="B169" s="448"/>
      <c r="C169" s="448"/>
      <c r="D169" s="448"/>
      <c r="E169" s="448"/>
      <c r="F169" s="448"/>
      <c r="G169" s="448"/>
      <c r="H169" s="448"/>
      <c r="I169" s="448"/>
      <c r="J169" s="448"/>
      <c r="K169" s="448"/>
    </row>
    <row r="170" spans="1:11" ht="21.75" customHeight="1" x14ac:dyDescent="0.5">
      <c r="A170" s="448"/>
      <c r="B170" s="448"/>
      <c r="C170" s="448"/>
      <c r="D170" s="448"/>
      <c r="E170" s="448"/>
      <c r="F170" s="448"/>
      <c r="G170" s="448"/>
      <c r="H170" s="448"/>
      <c r="I170" s="448"/>
      <c r="J170" s="448"/>
      <c r="K170" s="448"/>
    </row>
    <row r="171" spans="1:11" ht="21.75" customHeight="1" x14ac:dyDescent="0.5">
      <c r="A171" s="448"/>
      <c r="B171" s="448"/>
      <c r="C171" s="448"/>
      <c r="D171" s="448"/>
      <c r="E171" s="448"/>
      <c r="F171" s="448"/>
      <c r="G171" s="448"/>
      <c r="H171" s="448"/>
      <c r="I171" s="448"/>
      <c r="J171" s="448"/>
      <c r="K171" s="448"/>
    </row>
    <row r="172" spans="1:11" ht="21.75" customHeight="1" x14ac:dyDescent="0.5">
      <c r="A172" s="448"/>
      <c r="B172" s="448"/>
      <c r="C172" s="448"/>
      <c r="D172" s="448"/>
      <c r="E172" s="448"/>
      <c r="F172" s="448"/>
      <c r="G172" s="448"/>
      <c r="H172" s="448"/>
      <c r="I172" s="448"/>
      <c r="J172" s="448"/>
      <c r="K172" s="448"/>
    </row>
    <row r="173" spans="1:11" ht="21.75" customHeight="1" x14ac:dyDescent="0.5">
      <c r="A173" s="448"/>
      <c r="B173" s="448"/>
      <c r="C173" s="448"/>
      <c r="D173" s="448"/>
      <c r="E173" s="448"/>
      <c r="F173" s="448"/>
      <c r="G173" s="448"/>
      <c r="H173" s="448"/>
      <c r="I173" s="448"/>
      <c r="J173" s="448"/>
      <c r="K173" s="448"/>
    </row>
    <row r="174" spans="1:11" ht="21.75" customHeight="1" x14ac:dyDescent="0.5">
      <c r="A174" s="448"/>
      <c r="B174" s="448"/>
      <c r="C174" s="448"/>
      <c r="D174" s="448"/>
      <c r="E174" s="448"/>
      <c r="F174" s="448"/>
      <c r="G174" s="448"/>
      <c r="H174" s="448"/>
      <c r="I174" s="448"/>
      <c r="J174" s="448"/>
      <c r="K174" s="448"/>
    </row>
    <row r="175" spans="1:11" ht="21.75" customHeight="1" x14ac:dyDescent="0.5">
      <c r="A175" s="448"/>
      <c r="B175" s="448"/>
      <c r="C175" s="448"/>
      <c r="D175" s="448"/>
      <c r="E175" s="448"/>
      <c r="F175" s="448"/>
      <c r="G175" s="448"/>
      <c r="H175" s="448"/>
      <c r="I175" s="448"/>
      <c r="J175" s="448"/>
      <c r="K175" s="448"/>
    </row>
    <row r="176" spans="1:11" ht="21.75" customHeight="1" x14ac:dyDescent="0.5">
      <c r="A176" s="448"/>
      <c r="B176" s="448"/>
      <c r="C176" s="448"/>
      <c r="D176" s="448"/>
      <c r="E176" s="448"/>
      <c r="F176" s="448"/>
      <c r="G176" s="448"/>
      <c r="H176" s="448"/>
      <c r="I176" s="448"/>
      <c r="J176" s="448"/>
      <c r="K176" s="448"/>
    </row>
    <row r="177" spans="1:11" ht="21.75" customHeight="1" x14ac:dyDescent="0.5">
      <c r="A177" s="448"/>
      <c r="B177" s="448"/>
      <c r="C177" s="448"/>
      <c r="D177" s="448"/>
      <c r="E177" s="448"/>
      <c r="F177" s="448"/>
      <c r="G177" s="448"/>
      <c r="H177" s="448"/>
      <c r="I177" s="448"/>
      <c r="J177" s="448"/>
      <c r="K177" s="448"/>
    </row>
    <row r="178" spans="1:11" ht="21.75" customHeight="1" x14ac:dyDescent="0.5">
      <c r="A178" s="448"/>
      <c r="B178" s="448"/>
      <c r="C178" s="448"/>
      <c r="D178" s="448"/>
      <c r="E178" s="448"/>
      <c r="F178" s="448"/>
      <c r="G178" s="448"/>
      <c r="H178" s="448"/>
      <c r="I178" s="448"/>
      <c r="J178" s="448"/>
      <c r="K178" s="448"/>
    </row>
    <row r="179" spans="1:11" ht="21.75" customHeight="1" x14ac:dyDescent="0.5">
      <c r="A179" s="448"/>
      <c r="B179" s="448"/>
      <c r="C179" s="448"/>
      <c r="D179" s="448"/>
      <c r="E179" s="448"/>
      <c r="F179" s="448"/>
      <c r="G179" s="448"/>
      <c r="H179" s="448"/>
      <c r="I179" s="448"/>
      <c r="J179" s="448"/>
      <c r="K179" s="448"/>
    </row>
    <row r="180" spans="1:11" ht="21.75" customHeight="1" x14ac:dyDescent="0.5">
      <c r="A180" s="448"/>
      <c r="B180" s="448"/>
      <c r="C180" s="448"/>
      <c r="D180" s="448"/>
      <c r="E180" s="448"/>
      <c r="F180" s="448"/>
      <c r="G180" s="448"/>
      <c r="H180" s="448"/>
      <c r="I180" s="448"/>
      <c r="J180" s="448"/>
      <c r="K180" s="448"/>
    </row>
    <row r="181" spans="1:11" ht="21.75" customHeight="1" x14ac:dyDescent="0.5">
      <c r="A181" s="448"/>
      <c r="B181" s="448"/>
      <c r="C181" s="448"/>
      <c r="D181" s="448"/>
      <c r="E181" s="448"/>
      <c r="F181" s="448"/>
      <c r="G181" s="448"/>
      <c r="H181" s="448"/>
      <c r="I181" s="448"/>
      <c r="J181" s="448"/>
      <c r="K181" s="448"/>
    </row>
    <row r="182" spans="1:11" ht="21.75" customHeight="1" x14ac:dyDescent="0.5">
      <c r="A182" s="448"/>
      <c r="B182" s="448"/>
      <c r="C182" s="448"/>
      <c r="D182" s="448"/>
      <c r="E182" s="448"/>
      <c r="F182" s="448"/>
      <c r="G182" s="448"/>
      <c r="H182" s="448"/>
      <c r="I182" s="448"/>
      <c r="J182" s="448"/>
      <c r="K182" s="448"/>
    </row>
    <row r="183" spans="1:11" ht="21.75" customHeight="1" x14ac:dyDescent="0.5">
      <c r="A183" s="448"/>
      <c r="B183" s="448"/>
      <c r="C183" s="448"/>
      <c r="D183" s="448"/>
      <c r="E183" s="448"/>
      <c r="F183" s="448"/>
      <c r="G183" s="448"/>
      <c r="H183" s="448"/>
      <c r="I183" s="448"/>
      <c r="J183" s="448"/>
      <c r="K183" s="448"/>
    </row>
    <row r="184" spans="1:11" ht="21.75" customHeight="1" x14ac:dyDescent="0.5">
      <c r="A184" s="448"/>
      <c r="B184" s="448"/>
      <c r="C184" s="448"/>
      <c r="D184" s="448"/>
      <c r="E184" s="448"/>
      <c r="F184" s="448"/>
      <c r="G184" s="448"/>
      <c r="H184" s="448"/>
      <c r="I184" s="448"/>
      <c r="J184" s="448"/>
      <c r="K184" s="448"/>
    </row>
    <row r="185" spans="1:11" ht="21.75" customHeight="1" x14ac:dyDescent="0.5">
      <c r="A185" s="448"/>
      <c r="B185" s="448"/>
      <c r="C185" s="448"/>
      <c r="D185" s="448"/>
      <c r="E185" s="448"/>
      <c r="F185" s="448"/>
      <c r="G185" s="448"/>
      <c r="H185" s="448"/>
      <c r="I185" s="448"/>
      <c r="J185" s="448"/>
      <c r="K185" s="448"/>
    </row>
    <row r="186" spans="1:11" ht="21.75" customHeight="1" x14ac:dyDescent="0.5">
      <c r="A186" s="448"/>
      <c r="B186" s="448"/>
      <c r="C186" s="448"/>
      <c r="D186" s="448"/>
      <c r="E186" s="448"/>
      <c r="F186" s="448"/>
      <c r="G186" s="448"/>
      <c r="H186" s="448"/>
      <c r="I186" s="448"/>
      <c r="J186" s="448"/>
      <c r="K186" s="448"/>
    </row>
    <row r="187" spans="1:11" ht="21.75" customHeight="1" x14ac:dyDescent="0.5">
      <c r="A187" s="448"/>
      <c r="B187" s="448"/>
      <c r="C187" s="448"/>
      <c r="D187" s="448"/>
      <c r="E187" s="448"/>
      <c r="F187" s="448"/>
      <c r="G187" s="448"/>
      <c r="H187" s="448"/>
      <c r="I187" s="448"/>
      <c r="J187" s="448"/>
      <c r="K187" s="448"/>
    </row>
    <row r="188" spans="1:11" ht="21.75" customHeight="1" x14ac:dyDescent="0.5">
      <c r="A188" s="448"/>
      <c r="B188" s="448"/>
      <c r="C188" s="448"/>
      <c r="D188" s="448"/>
      <c r="E188" s="448"/>
      <c r="F188" s="448"/>
      <c r="G188" s="448"/>
      <c r="H188" s="448"/>
      <c r="I188" s="448"/>
      <c r="J188" s="448"/>
      <c r="K188" s="448"/>
    </row>
    <row r="189" spans="1:11" ht="21.75" customHeight="1" x14ac:dyDescent="0.5">
      <c r="A189" s="448"/>
      <c r="B189" s="448"/>
      <c r="C189" s="448"/>
      <c r="D189" s="448"/>
      <c r="E189" s="448"/>
      <c r="F189" s="448"/>
      <c r="G189" s="448"/>
      <c r="H189" s="448"/>
      <c r="I189" s="448"/>
      <c r="J189" s="448"/>
      <c r="K189" s="448"/>
    </row>
    <row r="190" spans="1:11" ht="21.75" customHeight="1" x14ac:dyDescent="0.5">
      <c r="A190" s="448"/>
      <c r="B190" s="448"/>
      <c r="C190" s="448"/>
      <c r="D190" s="448"/>
      <c r="E190" s="448"/>
      <c r="F190" s="448"/>
      <c r="G190" s="448"/>
      <c r="H190" s="448"/>
      <c r="I190" s="448"/>
      <c r="J190" s="448"/>
      <c r="K190" s="448"/>
    </row>
    <row r="191" spans="1:11" ht="21.75" customHeight="1" x14ac:dyDescent="0.5">
      <c r="B191" s="118"/>
      <c r="C191" s="118"/>
      <c r="I191" s="118"/>
    </row>
    <row r="192" spans="1:11" ht="21.75" customHeight="1" x14ac:dyDescent="0.5">
      <c r="B192" s="118"/>
      <c r="C192" s="118"/>
      <c r="I192" s="118"/>
    </row>
    <row r="193" spans="2:9" ht="21.75" customHeight="1" x14ac:dyDescent="0.5">
      <c r="B193" s="118"/>
      <c r="C193" s="118"/>
      <c r="I193" s="118"/>
    </row>
    <row r="194" spans="2:9" ht="21.75" customHeight="1" x14ac:dyDescent="0.5">
      <c r="B194" s="118"/>
      <c r="C194" s="118"/>
      <c r="I194" s="118"/>
    </row>
    <row r="195" spans="2:9" ht="21.75" customHeight="1" x14ac:dyDescent="0.5">
      <c r="B195" s="118"/>
      <c r="C195" s="118"/>
      <c r="I195" s="118"/>
    </row>
    <row r="196" spans="2:9" ht="21.75" customHeight="1" x14ac:dyDescent="0.5">
      <c r="B196" s="118"/>
      <c r="C196" s="118"/>
      <c r="I196" s="118"/>
    </row>
    <row r="197" spans="2:9" ht="21.75" customHeight="1" x14ac:dyDescent="0.5">
      <c r="B197" s="118"/>
      <c r="C197" s="118"/>
      <c r="I197" s="118"/>
    </row>
    <row r="198" spans="2:9" ht="21.75" customHeight="1" x14ac:dyDescent="0.5">
      <c r="B198" s="118"/>
      <c r="C198" s="118"/>
      <c r="I198" s="118"/>
    </row>
    <row r="199" spans="2:9" ht="21.75" customHeight="1" x14ac:dyDescent="0.5">
      <c r="B199" s="118"/>
      <c r="C199" s="118"/>
      <c r="I199" s="118"/>
    </row>
    <row r="200" spans="2:9" ht="21.75" customHeight="1" x14ac:dyDescent="0.5">
      <c r="B200" s="118"/>
      <c r="C200" s="118"/>
      <c r="I200" s="118"/>
    </row>
    <row r="201" spans="2:9" ht="21.75" customHeight="1" x14ac:dyDescent="0.5">
      <c r="B201" s="118"/>
      <c r="C201" s="118"/>
      <c r="I201" s="118"/>
    </row>
    <row r="202" spans="2:9" ht="21.75" customHeight="1" x14ac:dyDescent="0.5">
      <c r="B202" s="118"/>
      <c r="C202" s="118"/>
      <c r="I202" s="118"/>
    </row>
    <row r="203" spans="2:9" ht="21.75" customHeight="1" x14ac:dyDescent="0.5">
      <c r="B203" s="118"/>
      <c r="C203" s="118"/>
      <c r="I203" s="118"/>
    </row>
    <row r="204" spans="2:9" ht="21.75" customHeight="1" x14ac:dyDescent="0.5">
      <c r="B204" s="118"/>
      <c r="C204" s="118"/>
      <c r="I204" s="118"/>
    </row>
    <row r="205" spans="2:9" ht="21.75" customHeight="1" x14ac:dyDescent="0.5">
      <c r="B205" s="118"/>
      <c r="C205" s="118"/>
      <c r="I205" s="118"/>
    </row>
    <row r="206" spans="2:9" ht="21.75" customHeight="1" x14ac:dyDescent="0.5">
      <c r="B206" s="118"/>
      <c r="C206" s="118"/>
      <c r="I206" s="118"/>
    </row>
    <row r="207" spans="2:9" ht="21.75" customHeight="1" x14ac:dyDescent="0.5">
      <c r="B207" s="118"/>
      <c r="C207" s="118"/>
      <c r="I207" s="118"/>
    </row>
    <row r="208" spans="2:9" ht="21.75" customHeight="1" x14ac:dyDescent="0.5">
      <c r="B208" s="118"/>
      <c r="C208" s="118"/>
      <c r="I208" s="118"/>
    </row>
    <row r="209" spans="2:9" ht="21.75" customHeight="1" x14ac:dyDescent="0.5">
      <c r="B209" s="118"/>
      <c r="C209" s="118"/>
      <c r="I209" s="118"/>
    </row>
    <row r="210" spans="2:9" ht="21.75" customHeight="1" x14ac:dyDescent="0.5">
      <c r="B210" s="118"/>
      <c r="C210" s="118"/>
      <c r="I210" s="118"/>
    </row>
    <row r="211" spans="2:9" ht="21.75" customHeight="1" x14ac:dyDescent="0.5">
      <c r="B211" s="118"/>
      <c r="C211" s="118"/>
      <c r="I211" s="118"/>
    </row>
    <row r="212" spans="2:9" ht="21.75" customHeight="1" x14ac:dyDescent="0.5">
      <c r="B212" s="118"/>
      <c r="C212" s="118"/>
      <c r="I212" s="118"/>
    </row>
    <row r="213" spans="2:9" ht="21.75" customHeight="1" x14ac:dyDescent="0.5">
      <c r="B213" s="118"/>
      <c r="C213" s="118"/>
      <c r="I213" s="118"/>
    </row>
    <row r="214" spans="2:9" ht="21.75" customHeight="1" x14ac:dyDescent="0.5">
      <c r="B214" s="118"/>
      <c r="C214" s="118"/>
      <c r="I214" s="118"/>
    </row>
    <row r="215" spans="2:9" ht="21.75" customHeight="1" x14ac:dyDescent="0.5">
      <c r="B215" s="118"/>
      <c r="C215" s="118"/>
      <c r="I215" s="118"/>
    </row>
    <row r="216" spans="2:9" ht="21.75" customHeight="1" x14ac:dyDescent="0.5">
      <c r="B216" s="118"/>
      <c r="C216" s="118"/>
      <c r="I216" s="118"/>
    </row>
    <row r="217" spans="2:9" ht="21.75" customHeight="1" x14ac:dyDescent="0.5">
      <c r="B217" s="118"/>
      <c r="C217" s="118"/>
      <c r="I217" s="118"/>
    </row>
    <row r="218" spans="2:9" ht="21.75" customHeight="1" x14ac:dyDescent="0.5">
      <c r="B218" s="118"/>
      <c r="C218" s="118"/>
      <c r="I218" s="118"/>
    </row>
    <row r="219" spans="2:9" ht="21.75" customHeight="1" x14ac:dyDescent="0.5">
      <c r="B219" s="118"/>
      <c r="C219" s="118"/>
      <c r="I219" s="118"/>
    </row>
    <row r="220" spans="2:9" ht="21.75" customHeight="1" x14ac:dyDescent="0.5">
      <c r="B220" s="118"/>
      <c r="C220" s="118"/>
      <c r="I220" s="118"/>
    </row>
    <row r="221" spans="2:9" ht="21.75" customHeight="1" x14ac:dyDescent="0.5">
      <c r="B221" s="118"/>
      <c r="C221" s="118"/>
      <c r="I221" s="118"/>
    </row>
    <row r="222" spans="2:9" ht="21.75" customHeight="1" x14ac:dyDescent="0.5">
      <c r="B222" s="118"/>
      <c r="C222" s="118"/>
      <c r="I222" s="118"/>
    </row>
    <row r="223" spans="2:9" ht="21.75" customHeight="1" x14ac:dyDescent="0.5">
      <c r="B223" s="118"/>
      <c r="C223" s="118"/>
      <c r="I223" s="118"/>
    </row>
    <row r="224" spans="2:9" ht="21.75" customHeight="1" x14ac:dyDescent="0.5">
      <c r="B224" s="118"/>
      <c r="C224" s="118"/>
      <c r="I224" s="118"/>
    </row>
    <row r="225" spans="2:9" ht="21.75" customHeight="1" x14ac:dyDescent="0.5">
      <c r="B225" s="118"/>
      <c r="C225" s="118"/>
      <c r="I225" s="118"/>
    </row>
    <row r="226" spans="2:9" ht="21.75" customHeight="1" x14ac:dyDescent="0.5">
      <c r="B226" s="118"/>
      <c r="C226" s="118"/>
      <c r="I226" s="118"/>
    </row>
    <row r="227" spans="2:9" ht="21.75" customHeight="1" x14ac:dyDescent="0.5">
      <c r="B227" s="118"/>
      <c r="C227" s="118"/>
      <c r="I227" s="118"/>
    </row>
    <row r="228" spans="2:9" ht="21.75" customHeight="1" x14ac:dyDescent="0.5">
      <c r="B228" s="118"/>
      <c r="C228" s="118"/>
      <c r="I228" s="118"/>
    </row>
    <row r="229" spans="2:9" ht="21.75" customHeight="1" x14ac:dyDescent="0.5">
      <c r="B229" s="118"/>
      <c r="C229" s="118"/>
      <c r="I229" s="118"/>
    </row>
    <row r="230" spans="2:9" ht="21.75" customHeight="1" x14ac:dyDescent="0.5">
      <c r="B230" s="118"/>
      <c r="C230" s="118"/>
      <c r="I230" s="118"/>
    </row>
    <row r="231" spans="2:9" ht="21.75" customHeight="1" x14ac:dyDescent="0.5">
      <c r="B231" s="118"/>
      <c r="C231" s="118"/>
      <c r="I231" s="118"/>
    </row>
    <row r="232" spans="2:9" ht="21.75" customHeight="1" x14ac:dyDescent="0.5">
      <c r="B232" s="118"/>
      <c r="C232" s="118"/>
      <c r="I232" s="118"/>
    </row>
    <row r="233" spans="2:9" ht="21.75" customHeight="1" x14ac:dyDescent="0.5">
      <c r="B233" s="118"/>
      <c r="C233" s="118"/>
      <c r="I233" s="118"/>
    </row>
    <row r="234" spans="2:9" ht="21.75" customHeight="1" x14ac:dyDescent="0.5">
      <c r="B234" s="118"/>
      <c r="C234" s="118"/>
      <c r="I234" s="118"/>
    </row>
    <row r="235" spans="2:9" ht="21.75" customHeight="1" x14ac:dyDescent="0.5">
      <c r="B235" s="118"/>
      <c r="C235" s="118"/>
      <c r="I235" s="118"/>
    </row>
    <row r="236" spans="2:9" ht="21.75" customHeight="1" x14ac:dyDescent="0.5">
      <c r="B236" s="118"/>
      <c r="C236" s="118"/>
      <c r="I236" s="118"/>
    </row>
    <row r="237" spans="2:9" ht="21.75" customHeight="1" x14ac:dyDescent="0.5">
      <c r="B237" s="118"/>
      <c r="C237" s="118"/>
      <c r="I237" s="118"/>
    </row>
    <row r="238" spans="2:9" ht="21.75" customHeight="1" x14ac:dyDescent="0.5">
      <c r="B238" s="118"/>
      <c r="C238" s="118"/>
      <c r="I238" s="118"/>
    </row>
    <row r="239" spans="2:9" ht="21.75" customHeight="1" x14ac:dyDescent="0.5">
      <c r="B239" s="118"/>
      <c r="C239" s="118"/>
      <c r="I239" s="118"/>
    </row>
    <row r="240" spans="2:9" ht="21.75" customHeight="1" x14ac:dyDescent="0.5">
      <c r="B240" s="118"/>
      <c r="C240" s="118"/>
      <c r="I240" s="118"/>
    </row>
    <row r="241" spans="2:9" ht="21.75" customHeight="1" x14ac:dyDescent="0.5">
      <c r="B241" s="118"/>
      <c r="C241" s="118"/>
      <c r="I241" s="118"/>
    </row>
    <row r="242" spans="2:9" ht="21.75" customHeight="1" x14ac:dyDescent="0.5">
      <c r="B242" s="118"/>
      <c r="C242" s="118"/>
      <c r="I242" s="118"/>
    </row>
    <row r="243" spans="2:9" ht="21.75" customHeight="1" x14ac:dyDescent="0.5">
      <c r="B243" s="118"/>
      <c r="C243" s="118"/>
      <c r="I243" s="118"/>
    </row>
    <row r="244" spans="2:9" ht="21.75" customHeight="1" x14ac:dyDescent="0.5">
      <c r="B244" s="118"/>
      <c r="C244" s="118"/>
      <c r="I244" s="118"/>
    </row>
    <row r="245" spans="2:9" ht="21.75" customHeight="1" x14ac:dyDescent="0.5">
      <c r="B245" s="118"/>
      <c r="C245" s="118"/>
      <c r="I245" s="118"/>
    </row>
    <row r="246" spans="2:9" ht="21.75" customHeight="1" x14ac:dyDescent="0.5">
      <c r="B246" s="118"/>
      <c r="C246" s="118"/>
      <c r="I246" s="118"/>
    </row>
    <row r="247" spans="2:9" ht="21.75" customHeight="1" x14ac:dyDescent="0.5">
      <c r="B247" s="118"/>
      <c r="C247" s="118"/>
      <c r="I247" s="118"/>
    </row>
    <row r="248" spans="2:9" ht="21.75" customHeight="1" x14ac:dyDescent="0.5">
      <c r="B248" s="118"/>
      <c r="C248" s="118"/>
      <c r="I248" s="118"/>
    </row>
    <row r="249" spans="2:9" ht="21.75" customHeight="1" x14ac:dyDescent="0.5">
      <c r="B249" s="118"/>
      <c r="C249" s="118"/>
      <c r="I249" s="118"/>
    </row>
    <row r="250" spans="2:9" ht="21.75" customHeight="1" x14ac:dyDescent="0.5">
      <c r="B250" s="118"/>
      <c r="C250" s="118"/>
      <c r="I250" s="118"/>
    </row>
    <row r="251" spans="2:9" ht="21.75" customHeight="1" x14ac:dyDescent="0.5">
      <c r="B251" s="118"/>
      <c r="C251" s="118"/>
      <c r="I251" s="118"/>
    </row>
    <row r="252" spans="2:9" ht="21.75" customHeight="1" x14ac:dyDescent="0.5">
      <c r="B252" s="118"/>
      <c r="C252" s="118"/>
      <c r="I252" s="118"/>
    </row>
    <row r="253" spans="2:9" ht="21.75" customHeight="1" x14ac:dyDescent="0.5">
      <c r="B253" s="118"/>
      <c r="C253" s="118"/>
      <c r="I253" s="118"/>
    </row>
    <row r="254" spans="2:9" ht="21.75" customHeight="1" x14ac:dyDescent="0.5">
      <c r="B254" s="118"/>
      <c r="C254" s="118"/>
      <c r="I254" s="118"/>
    </row>
    <row r="255" spans="2:9" ht="21.75" customHeight="1" x14ac:dyDescent="0.5">
      <c r="B255" s="118"/>
      <c r="C255" s="118"/>
      <c r="I255" s="118"/>
    </row>
    <row r="256" spans="2:9" ht="21.75" customHeight="1" x14ac:dyDescent="0.5">
      <c r="B256" s="118"/>
      <c r="C256" s="118"/>
      <c r="I256" s="118"/>
    </row>
    <row r="257" spans="2:9" ht="21.75" customHeight="1" x14ac:dyDescent="0.5">
      <c r="B257" s="118"/>
      <c r="C257" s="118"/>
      <c r="I257" s="118"/>
    </row>
    <row r="258" spans="2:9" ht="21.75" customHeight="1" x14ac:dyDescent="0.5">
      <c r="B258" s="118"/>
      <c r="C258" s="118"/>
      <c r="I258" s="118"/>
    </row>
    <row r="259" spans="2:9" ht="21.75" customHeight="1" x14ac:dyDescent="0.5">
      <c r="B259" s="118"/>
      <c r="C259" s="118"/>
      <c r="I259" s="118"/>
    </row>
    <row r="260" spans="2:9" ht="21.75" customHeight="1" x14ac:dyDescent="0.5">
      <c r="B260" s="118"/>
      <c r="C260" s="118"/>
      <c r="I260" s="118"/>
    </row>
    <row r="261" spans="2:9" ht="21.75" customHeight="1" x14ac:dyDescent="0.5">
      <c r="B261" s="118"/>
      <c r="C261" s="118"/>
      <c r="I261" s="118"/>
    </row>
    <row r="262" spans="2:9" ht="21.75" customHeight="1" x14ac:dyDescent="0.5">
      <c r="B262" s="118"/>
      <c r="C262" s="118"/>
      <c r="I262" s="118"/>
    </row>
    <row r="263" spans="2:9" ht="21.75" customHeight="1" x14ac:dyDescent="0.5">
      <c r="B263" s="118"/>
      <c r="C263" s="118"/>
      <c r="I263" s="118"/>
    </row>
    <row r="264" spans="2:9" ht="21.75" customHeight="1" x14ac:dyDescent="0.5">
      <c r="B264" s="118"/>
      <c r="C264" s="118"/>
      <c r="I264" s="118"/>
    </row>
    <row r="265" spans="2:9" ht="21.75" customHeight="1" x14ac:dyDescent="0.5">
      <c r="B265" s="118"/>
      <c r="C265" s="118"/>
      <c r="I265" s="118"/>
    </row>
    <row r="266" spans="2:9" ht="21.75" customHeight="1" x14ac:dyDescent="0.5">
      <c r="B266" s="118"/>
      <c r="C266" s="118"/>
      <c r="I266" s="118"/>
    </row>
  </sheetData>
  <mergeCells count="22">
    <mergeCell ref="I4:J4"/>
    <mergeCell ref="A59:B59"/>
    <mergeCell ref="C59:E59"/>
    <mergeCell ref="G59:J59"/>
    <mergeCell ref="H56:K56"/>
    <mergeCell ref="B7:C8"/>
    <mergeCell ref="C64:E64"/>
    <mergeCell ref="G64:J64"/>
    <mergeCell ref="K7:K8"/>
    <mergeCell ref="B65:F65"/>
    <mergeCell ref="G65:J65"/>
    <mergeCell ref="F7:G7"/>
    <mergeCell ref="H7:I7"/>
    <mergeCell ref="A62:B62"/>
    <mergeCell ref="A63:B63"/>
    <mergeCell ref="A60:B60"/>
    <mergeCell ref="C60:E60"/>
    <mergeCell ref="G60:J60"/>
    <mergeCell ref="D7:E8"/>
    <mergeCell ref="A7:A8"/>
    <mergeCell ref="A58:B58"/>
    <mergeCell ref="G58:J58"/>
  </mergeCells>
  <phoneticPr fontId="30" type="noConversion"/>
  <pageMargins left="0.39370078740157483" right="0.19685039370078741" top="0.78740157480314965" bottom="0.39370078740157483" header="0.39370078740157483" footer="0"/>
  <pageSetup paperSize="9" scale="82" orientation="portrait" horizontalDpi="300" verticalDpi="300" r:id="rId1"/>
  <headerFooter alignWithMargins="0">
    <oddHeader>&amp;Rแบบ ปร. 4</oddHeader>
  </headerFooter>
  <rowBreaks count="1" manualBreakCount="1">
    <brk id="41" max="16383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workbookViewId="0">
      <selection activeCell="A4" sqref="A4:XFD4"/>
    </sheetView>
  </sheetViews>
  <sheetFormatPr defaultColWidth="9.140625" defaultRowHeight="21.75" x14ac:dyDescent="0.5"/>
  <cols>
    <col min="1" max="1" width="6.42578125" customWidth="1"/>
    <col min="2" max="2" width="16.85546875" customWidth="1"/>
    <col min="3" max="3" width="23.28515625" customWidth="1"/>
    <col min="4" max="4" width="5.140625" bestFit="1" customWidth="1"/>
    <col min="5" max="5" width="5.42578125" bestFit="1" customWidth="1"/>
    <col min="6" max="6" width="10" bestFit="1" customWidth="1"/>
    <col min="7" max="7" width="11" customWidth="1"/>
    <col min="8" max="8" width="9.85546875" bestFit="1" customWidth="1"/>
    <col min="9" max="9" width="9.7109375" customWidth="1"/>
    <col min="10" max="10" width="11.140625" customWidth="1"/>
    <col min="11" max="11" width="9" customWidth="1"/>
    <col min="12" max="12" width="12.5703125" bestFit="1" customWidth="1"/>
  </cols>
  <sheetData>
    <row r="1" spans="1:12" x14ac:dyDescent="0.5">
      <c r="A1" s="359" t="s">
        <v>50</v>
      </c>
      <c r="B1" s="689"/>
      <c r="C1" s="1322" t="s">
        <v>293</v>
      </c>
      <c r="D1" s="1322"/>
      <c r="E1" s="1322"/>
      <c r="F1" s="1322"/>
      <c r="G1" s="1322"/>
      <c r="H1" s="1322"/>
      <c r="I1" s="361"/>
      <c r="J1" s="363"/>
      <c r="K1" s="364"/>
    </row>
    <row r="2" spans="1:12" x14ac:dyDescent="0.5">
      <c r="A2" s="359" t="str">
        <f>'[6]แบบ ปร.6'!$A$2</f>
        <v>สถานที่ก่อสร้าง</v>
      </c>
      <c r="B2" s="689"/>
      <c r="C2" s="510" t="str">
        <f>โรงสูบน้ำ!C2</f>
        <v>บ้านหัวตลาด หมู่ที่ 4 ตำบลสำพะเนียง อำเภอโนนแดง จังหวัดนครราชสีมา</v>
      </c>
      <c r="D2" s="510"/>
      <c r="E2" s="510"/>
      <c r="F2" s="510"/>
      <c r="G2" s="510"/>
      <c r="H2" s="489"/>
      <c r="I2" s="618"/>
      <c r="J2" s="523"/>
      <c r="K2" s="523"/>
    </row>
    <row r="3" spans="1:12" x14ac:dyDescent="0.5">
      <c r="A3" s="758" t="s">
        <v>368</v>
      </c>
      <c r="B3" s="758"/>
      <c r="C3" s="510" t="str">
        <f>โรงสูบน้ำ!C3</f>
        <v>สำนักบริหารจัดการน้ำ  กรมทรัพยากรน้ำ</v>
      </c>
      <c r="D3" s="493"/>
      <c r="E3" s="493"/>
      <c r="F3" s="493"/>
      <c r="G3" s="493"/>
      <c r="H3" s="490" t="s">
        <v>16</v>
      </c>
      <c r="I3" s="1012">
        <v>991014</v>
      </c>
      <c r="J3" s="1012"/>
      <c r="K3" s="367"/>
    </row>
    <row r="4" spans="1:12" x14ac:dyDescent="0.5">
      <c r="A4" s="870"/>
      <c r="B4" s="870"/>
      <c r="C4" s="510"/>
      <c r="D4" s="510"/>
      <c r="E4" s="510"/>
      <c r="F4" s="510"/>
      <c r="G4" s="522"/>
      <c r="H4" s="923"/>
      <c r="I4" s="924"/>
      <c r="J4" s="924"/>
      <c r="K4" s="924"/>
      <c r="L4" s="818"/>
    </row>
    <row r="5" spans="1:12" x14ac:dyDescent="0.5">
      <c r="A5" s="637"/>
      <c r="B5" s="637"/>
      <c r="C5" s="519"/>
      <c r="D5" s="519"/>
      <c r="E5" s="519"/>
      <c r="F5" s="919"/>
      <c r="G5" s="920"/>
      <c r="H5" s="921"/>
      <c r="I5" s="752"/>
      <c r="J5" s="922"/>
      <c r="K5" s="922"/>
      <c r="L5" s="818"/>
    </row>
    <row r="6" spans="1:12" x14ac:dyDescent="0.5">
      <c r="A6" s="1292" t="s">
        <v>3</v>
      </c>
      <c r="B6" s="1343" t="s">
        <v>21</v>
      </c>
      <c r="C6" s="1344"/>
      <c r="D6" s="1343" t="s">
        <v>54</v>
      </c>
      <c r="E6" s="1344"/>
      <c r="F6" s="1340" t="s">
        <v>194</v>
      </c>
      <c r="G6" s="1341"/>
      <c r="H6" s="1342" t="s">
        <v>56</v>
      </c>
      <c r="I6" s="1341"/>
      <c r="J6" s="756" t="s">
        <v>57</v>
      </c>
      <c r="K6" s="1292" t="s">
        <v>10</v>
      </c>
    </row>
    <row r="7" spans="1:12" x14ac:dyDescent="0.5">
      <c r="A7" s="1296"/>
      <c r="B7" s="1345"/>
      <c r="C7" s="1346"/>
      <c r="D7" s="1345"/>
      <c r="E7" s="1346"/>
      <c r="F7" s="917" t="s">
        <v>289</v>
      </c>
      <c r="G7" s="828" t="s">
        <v>49</v>
      </c>
      <c r="H7" s="918" t="s">
        <v>289</v>
      </c>
      <c r="I7" s="828" t="s">
        <v>49</v>
      </c>
      <c r="J7" s="828" t="s">
        <v>8</v>
      </c>
      <c r="K7" s="1296"/>
    </row>
    <row r="8" spans="1:12" s="903" customFormat="1" ht="24.75" x14ac:dyDescent="0.5">
      <c r="A8" s="899">
        <v>1</v>
      </c>
      <c r="B8" s="1347" t="s">
        <v>395</v>
      </c>
      <c r="C8" s="1348"/>
      <c r="D8" s="906">
        <v>10</v>
      </c>
      <c r="E8" s="907" t="s">
        <v>199</v>
      </c>
      <c r="F8" s="1069">
        <v>1649</v>
      </c>
      <c r="G8" s="1069">
        <f t="shared" ref="G8:G36" si="0">D8*F8</f>
        <v>16490</v>
      </c>
      <c r="H8" s="1070">
        <v>0</v>
      </c>
      <c r="I8" s="1071">
        <f>H8*D8</f>
        <v>0</v>
      </c>
      <c r="J8" s="1072">
        <f>I8+G8</f>
        <v>16490</v>
      </c>
      <c r="K8" s="900"/>
    </row>
    <row r="9" spans="1:12" s="903" customFormat="1" ht="24.75" x14ac:dyDescent="0.5">
      <c r="A9" s="901">
        <v>2</v>
      </c>
      <c r="B9" s="1336" t="s">
        <v>396</v>
      </c>
      <c r="C9" s="1337"/>
      <c r="D9" s="503">
        <v>4</v>
      </c>
      <c r="E9" s="898" t="s">
        <v>199</v>
      </c>
      <c r="F9" s="1073">
        <v>2403</v>
      </c>
      <c r="G9" s="1073">
        <f t="shared" si="0"/>
        <v>9612</v>
      </c>
      <c r="H9" s="1074">
        <v>0</v>
      </c>
      <c r="I9" s="1075">
        <f t="shared" ref="I9:I36" si="1">H9*D9</f>
        <v>0</v>
      </c>
      <c r="J9" s="1076">
        <f t="shared" ref="J9:J37" si="2">I9+G9</f>
        <v>9612</v>
      </c>
      <c r="K9" s="902"/>
    </row>
    <row r="10" spans="1:12" s="903" customFormat="1" ht="24.75" x14ac:dyDescent="0.5">
      <c r="A10" s="901">
        <v>3</v>
      </c>
      <c r="B10" s="1336" t="s">
        <v>397</v>
      </c>
      <c r="C10" s="1337"/>
      <c r="D10" s="503">
        <v>2</v>
      </c>
      <c r="E10" s="503" t="s">
        <v>200</v>
      </c>
      <c r="F10" s="1073">
        <v>81</v>
      </c>
      <c r="G10" s="1073">
        <f t="shared" si="0"/>
        <v>162</v>
      </c>
      <c r="H10" s="1074">
        <v>0</v>
      </c>
      <c r="I10" s="1075">
        <f t="shared" si="1"/>
        <v>0</v>
      </c>
      <c r="J10" s="1076">
        <f t="shared" si="2"/>
        <v>162</v>
      </c>
      <c r="K10" s="902"/>
    </row>
    <row r="11" spans="1:12" s="903" customFormat="1" ht="24.75" x14ac:dyDescent="0.5">
      <c r="A11" s="901">
        <v>4</v>
      </c>
      <c r="B11" s="1336" t="s">
        <v>398</v>
      </c>
      <c r="C11" s="1337"/>
      <c r="D11" s="503">
        <v>3</v>
      </c>
      <c r="E11" s="503" t="s">
        <v>200</v>
      </c>
      <c r="F11" s="1073">
        <v>277</v>
      </c>
      <c r="G11" s="1073">
        <f t="shared" si="0"/>
        <v>831</v>
      </c>
      <c r="H11" s="1074">
        <v>0</v>
      </c>
      <c r="I11" s="1075">
        <f t="shared" si="1"/>
        <v>0</v>
      </c>
      <c r="J11" s="1076">
        <f t="shared" si="2"/>
        <v>831</v>
      </c>
      <c r="K11" s="902"/>
    </row>
    <row r="12" spans="1:12" s="903" customFormat="1" ht="24.75" x14ac:dyDescent="0.5">
      <c r="A12" s="901">
        <v>5</v>
      </c>
      <c r="B12" s="1336" t="s">
        <v>399</v>
      </c>
      <c r="C12" s="1337"/>
      <c r="D12" s="503">
        <v>2</v>
      </c>
      <c r="E12" s="503" t="s">
        <v>200</v>
      </c>
      <c r="F12" s="1073">
        <v>382</v>
      </c>
      <c r="G12" s="1073">
        <f t="shared" si="0"/>
        <v>764</v>
      </c>
      <c r="H12" s="1074">
        <v>0</v>
      </c>
      <c r="I12" s="1075">
        <f t="shared" si="1"/>
        <v>0</v>
      </c>
      <c r="J12" s="1076">
        <f t="shared" si="2"/>
        <v>764</v>
      </c>
      <c r="K12" s="902"/>
    </row>
    <row r="13" spans="1:12" s="903" customFormat="1" x14ac:dyDescent="0.5">
      <c r="A13" s="901">
        <v>6</v>
      </c>
      <c r="B13" s="1334" t="s">
        <v>400</v>
      </c>
      <c r="C13" s="1335"/>
      <c r="D13" s="503">
        <v>1</v>
      </c>
      <c r="E13" s="503" t="s">
        <v>200</v>
      </c>
      <c r="F13" s="1073">
        <v>273</v>
      </c>
      <c r="G13" s="1073">
        <f t="shared" si="0"/>
        <v>273</v>
      </c>
      <c r="H13" s="1074">
        <v>0</v>
      </c>
      <c r="I13" s="1075">
        <f>H13*D13</f>
        <v>0</v>
      </c>
      <c r="J13" s="1076">
        <f t="shared" si="2"/>
        <v>273</v>
      </c>
      <c r="K13" s="902"/>
    </row>
    <row r="14" spans="1:12" s="903" customFormat="1" x14ac:dyDescent="0.5">
      <c r="A14" s="901">
        <v>7</v>
      </c>
      <c r="B14" s="1336" t="s">
        <v>401</v>
      </c>
      <c r="C14" s="1337"/>
      <c r="D14" s="503">
        <v>1</v>
      </c>
      <c r="E14" s="503" t="s">
        <v>200</v>
      </c>
      <c r="F14" s="1073">
        <v>460</v>
      </c>
      <c r="G14" s="1073">
        <f t="shared" si="0"/>
        <v>460</v>
      </c>
      <c r="H14" s="1074">
        <v>0</v>
      </c>
      <c r="I14" s="1075">
        <f t="shared" si="1"/>
        <v>0</v>
      </c>
      <c r="J14" s="1076">
        <f t="shared" si="2"/>
        <v>460</v>
      </c>
      <c r="K14" s="902"/>
    </row>
    <row r="15" spans="1:12" s="903" customFormat="1" x14ac:dyDescent="0.5">
      <c r="A15" s="901">
        <v>8</v>
      </c>
      <c r="B15" s="1336" t="s">
        <v>402</v>
      </c>
      <c r="C15" s="1337"/>
      <c r="D15" s="503">
        <v>1</v>
      </c>
      <c r="E15" s="503" t="s">
        <v>200</v>
      </c>
      <c r="F15" s="1073">
        <v>480</v>
      </c>
      <c r="G15" s="1073">
        <f t="shared" si="0"/>
        <v>480</v>
      </c>
      <c r="H15" s="1074">
        <v>0</v>
      </c>
      <c r="I15" s="1075">
        <f t="shared" si="1"/>
        <v>0</v>
      </c>
      <c r="J15" s="1076">
        <f t="shared" si="2"/>
        <v>480</v>
      </c>
      <c r="K15" s="902"/>
    </row>
    <row r="16" spans="1:12" s="903" customFormat="1" x14ac:dyDescent="0.5">
      <c r="A16" s="901">
        <v>9</v>
      </c>
      <c r="B16" s="1336" t="s">
        <v>403</v>
      </c>
      <c r="C16" s="1337"/>
      <c r="D16" s="503">
        <v>1</v>
      </c>
      <c r="E16" s="503" t="s">
        <v>200</v>
      </c>
      <c r="F16" s="1073">
        <v>100</v>
      </c>
      <c r="G16" s="1073">
        <f t="shared" si="0"/>
        <v>100</v>
      </c>
      <c r="H16" s="1074">
        <v>0</v>
      </c>
      <c r="I16" s="1075">
        <f t="shared" si="1"/>
        <v>0</v>
      </c>
      <c r="J16" s="1076">
        <f t="shared" si="2"/>
        <v>100</v>
      </c>
      <c r="K16" s="902"/>
    </row>
    <row r="17" spans="1:11" s="903" customFormat="1" x14ac:dyDescent="0.5">
      <c r="A17" s="901">
        <v>10</v>
      </c>
      <c r="B17" s="1334" t="s">
        <v>404</v>
      </c>
      <c r="C17" s="1335"/>
      <c r="D17" s="503">
        <v>1</v>
      </c>
      <c r="E17" s="503" t="s">
        <v>200</v>
      </c>
      <c r="F17" s="1073">
        <v>290</v>
      </c>
      <c r="G17" s="1073">
        <f t="shared" si="0"/>
        <v>290</v>
      </c>
      <c r="H17" s="1074">
        <v>0</v>
      </c>
      <c r="I17" s="1075">
        <f t="shared" si="1"/>
        <v>0</v>
      </c>
      <c r="J17" s="1076">
        <f t="shared" si="2"/>
        <v>290</v>
      </c>
      <c r="K17" s="902"/>
    </row>
    <row r="18" spans="1:11" s="903" customFormat="1" x14ac:dyDescent="0.5">
      <c r="A18" s="901">
        <v>11</v>
      </c>
      <c r="B18" s="1336" t="s">
        <v>413</v>
      </c>
      <c r="C18" s="1337"/>
      <c r="D18" s="503">
        <v>1</v>
      </c>
      <c r="E18" s="503" t="s">
        <v>200</v>
      </c>
      <c r="F18" s="1073">
        <v>134</v>
      </c>
      <c r="G18" s="1073">
        <f t="shared" si="0"/>
        <v>134</v>
      </c>
      <c r="H18" s="1074">
        <v>0</v>
      </c>
      <c r="I18" s="1075">
        <f t="shared" si="1"/>
        <v>0</v>
      </c>
      <c r="J18" s="1076">
        <f t="shared" si="2"/>
        <v>134</v>
      </c>
      <c r="K18" s="902"/>
    </row>
    <row r="19" spans="1:11" s="903" customFormat="1" ht="23.25" x14ac:dyDescent="0.5">
      <c r="A19" s="901">
        <v>12</v>
      </c>
      <c r="B19" s="1336" t="s">
        <v>406</v>
      </c>
      <c r="C19" s="1337"/>
      <c r="D19" s="503">
        <v>3</v>
      </c>
      <c r="E19" s="503" t="s">
        <v>200</v>
      </c>
      <c r="F19" s="1073">
        <v>490</v>
      </c>
      <c r="G19" s="1073">
        <f t="shared" si="0"/>
        <v>1470</v>
      </c>
      <c r="H19" s="1074">
        <v>0</v>
      </c>
      <c r="I19" s="1075">
        <f t="shared" si="1"/>
        <v>0</v>
      </c>
      <c r="J19" s="1076">
        <f t="shared" si="2"/>
        <v>1470</v>
      </c>
      <c r="K19" s="908"/>
    </row>
    <row r="20" spans="1:11" s="903" customFormat="1" ht="23.25" x14ac:dyDescent="0.5">
      <c r="A20" s="901">
        <v>13</v>
      </c>
      <c r="B20" s="1336" t="s">
        <v>407</v>
      </c>
      <c r="C20" s="1337"/>
      <c r="D20" s="503">
        <v>10</v>
      </c>
      <c r="E20" s="503" t="s">
        <v>200</v>
      </c>
      <c r="F20" s="1073">
        <v>327</v>
      </c>
      <c r="G20" s="1073">
        <f t="shared" si="0"/>
        <v>3270</v>
      </c>
      <c r="H20" s="1074">
        <v>0</v>
      </c>
      <c r="I20" s="1075">
        <f t="shared" si="1"/>
        <v>0</v>
      </c>
      <c r="J20" s="1076">
        <f t="shared" si="2"/>
        <v>3270</v>
      </c>
      <c r="K20" s="908"/>
    </row>
    <row r="21" spans="1:11" s="903" customFormat="1" ht="23.25" x14ac:dyDescent="0.5">
      <c r="A21" s="901">
        <v>14</v>
      </c>
      <c r="B21" s="1336" t="s">
        <v>408</v>
      </c>
      <c r="C21" s="1337"/>
      <c r="D21" s="503">
        <v>3</v>
      </c>
      <c r="E21" s="503" t="s">
        <v>19</v>
      </c>
      <c r="F21" s="1073">
        <v>35</v>
      </c>
      <c r="G21" s="1073">
        <f t="shared" si="0"/>
        <v>105</v>
      </c>
      <c r="H21" s="1074">
        <v>0</v>
      </c>
      <c r="I21" s="1075">
        <f t="shared" si="1"/>
        <v>0</v>
      </c>
      <c r="J21" s="1076">
        <f t="shared" si="2"/>
        <v>105</v>
      </c>
      <c r="K21" s="908"/>
    </row>
    <row r="22" spans="1:11" s="903" customFormat="1" x14ac:dyDescent="0.5">
      <c r="A22" s="822">
        <v>15</v>
      </c>
      <c r="B22" s="1336" t="s">
        <v>409</v>
      </c>
      <c r="C22" s="1337"/>
      <c r="D22" s="503">
        <v>10</v>
      </c>
      <c r="E22" s="503" t="s">
        <v>19</v>
      </c>
      <c r="F22" s="1073">
        <v>20</v>
      </c>
      <c r="G22" s="1073">
        <f t="shared" si="0"/>
        <v>200</v>
      </c>
      <c r="H22" s="1077">
        <v>0</v>
      </c>
      <c r="I22" s="1075">
        <f t="shared" si="1"/>
        <v>0</v>
      </c>
      <c r="J22" s="1076">
        <f t="shared" si="2"/>
        <v>200</v>
      </c>
      <c r="K22" s="850"/>
    </row>
    <row r="23" spans="1:11" s="903" customFormat="1" x14ac:dyDescent="0.5">
      <c r="A23" s="901">
        <v>16</v>
      </c>
      <c r="B23" s="1336" t="s">
        <v>224</v>
      </c>
      <c r="C23" s="1337"/>
      <c r="D23" s="502">
        <v>104</v>
      </c>
      <c r="E23" s="503" t="s">
        <v>200</v>
      </c>
      <c r="F23" s="1078">
        <v>30</v>
      </c>
      <c r="G23" s="1073">
        <f t="shared" si="0"/>
        <v>3120</v>
      </c>
      <c r="H23" s="1077">
        <v>0</v>
      </c>
      <c r="I23" s="1075">
        <f t="shared" si="1"/>
        <v>0</v>
      </c>
      <c r="J23" s="1076">
        <f t="shared" si="2"/>
        <v>3120</v>
      </c>
      <c r="K23" s="850"/>
    </row>
    <row r="24" spans="1:11" s="903" customFormat="1" x14ac:dyDescent="0.5">
      <c r="A24" s="901">
        <v>17</v>
      </c>
      <c r="B24" s="1336" t="s">
        <v>410</v>
      </c>
      <c r="C24" s="1337"/>
      <c r="D24" s="503">
        <v>1</v>
      </c>
      <c r="E24" s="503" t="s">
        <v>200</v>
      </c>
      <c r="F24" s="1073">
        <v>4</v>
      </c>
      <c r="G24" s="1073">
        <f t="shared" si="0"/>
        <v>4</v>
      </c>
      <c r="H24" s="1074">
        <v>0</v>
      </c>
      <c r="I24" s="1075">
        <f t="shared" si="1"/>
        <v>0</v>
      </c>
      <c r="J24" s="1076">
        <f t="shared" si="2"/>
        <v>4</v>
      </c>
      <c r="K24" s="850"/>
    </row>
    <row r="25" spans="1:11" s="903" customFormat="1" x14ac:dyDescent="0.5">
      <c r="A25" s="901">
        <v>18</v>
      </c>
      <c r="B25" s="1336" t="s">
        <v>219</v>
      </c>
      <c r="C25" s="1337"/>
      <c r="D25" s="503">
        <v>13</v>
      </c>
      <c r="E25" s="503" t="s">
        <v>201</v>
      </c>
      <c r="F25" s="1073">
        <v>12</v>
      </c>
      <c r="G25" s="1073">
        <f t="shared" si="0"/>
        <v>156</v>
      </c>
      <c r="H25" s="1074">
        <v>0</v>
      </c>
      <c r="I25" s="1075">
        <f t="shared" si="1"/>
        <v>0</v>
      </c>
      <c r="J25" s="1076">
        <f t="shared" si="2"/>
        <v>156</v>
      </c>
      <c r="K25" s="850"/>
    </row>
    <row r="26" spans="1:11" s="903" customFormat="1" x14ac:dyDescent="0.5">
      <c r="A26" s="901">
        <v>19</v>
      </c>
      <c r="B26" s="1336" t="s">
        <v>405</v>
      </c>
      <c r="C26" s="1337"/>
      <c r="D26" s="503">
        <v>1</v>
      </c>
      <c r="E26" s="503" t="s">
        <v>203</v>
      </c>
      <c r="F26" s="1078">
        <v>15620</v>
      </c>
      <c r="G26" s="1073">
        <f t="shared" si="0"/>
        <v>15620</v>
      </c>
      <c r="H26" s="1074">
        <v>0</v>
      </c>
      <c r="I26" s="1075">
        <f t="shared" si="1"/>
        <v>0</v>
      </c>
      <c r="J26" s="1076">
        <f t="shared" si="2"/>
        <v>15620</v>
      </c>
      <c r="K26" s="850"/>
    </row>
    <row r="27" spans="1:11" s="903" customFormat="1" x14ac:dyDescent="0.5">
      <c r="A27" s="901">
        <v>20</v>
      </c>
      <c r="B27" s="1336" t="s">
        <v>411</v>
      </c>
      <c r="C27" s="1337"/>
      <c r="D27" s="503">
        <v>1</v>
      </c>
      <c r="E27" s="503" t="s">
        <v>203</v>
      </c>
      <c r="F27" s="1079">
        <v>470</v>
      </c>
      <c r="G27" s="1073">
        <f t="shared" si="0"/>
        <v>470</v>
      </c>
      <c r="H27" s="1074">
        <v>0</v>
      </c>
      <c r="I27" s="1075">
        <f t="shared" si="1"/>
        <v>0</v>
      </c>
      <c r="J27" s="1076">
        <f t="shared" si="2"/>
        <v>470</v>
      </c>
      <c r="K27" s="850"/>
    </row>
    <row r="28" spans="1:11" s="903" customFormat="1" x14ac:dyDescent="0.5">
      <c r="A28" s="901">
        <v>21</v>
      </c>
      <c r="B28" s="1336" t="s">
        <v>412</v>
      </c>
      <c r="C28" s="1337"/>
      <c r="D28" s="503">
        <v>2</v>
      </c>
      <c r="E28" s="501" t="s">
        <v>200</v>
      </c>
      <c r="F28" s="1079">
        <v>1330</v>
      </c>
      <c r="G28" s="1073">
        <f t="shared" si="0"/>
        <v>2660</v>
      </c>
      <c r="H28" s="1074">
        <v>0</v>
      </c>
      <c r="I28" s="1075">
        <f t="shared" si="1"/>
        <v>0</v>
      </c>
      <c r="J28" s="1076">
        <f t="shared" si="2"/>
        <v>2660</v>
      </c>
      <c r="K28" s="867"/>
    </row>
    <row r="29" spans="1:11" s="903" customFormat="1" x14ac:dyDescent="0.5">
      <c r="A29" s="901">
        <v>22</v>
      </c>
      <c r="B29" s="1336" t="s">
        <v>251</v>
      </c>
      <c r="C29" s="1337"/>
      <c r="D29" s="503">
        <v>2</v>
      </c>
      <c r="E29" s="501" t="s">
        <v>19</v>
      </c>
      <c r="F29" s="1079">
        <v>60</v>
      </c>
      <c r="G29" s="1073">
        <f t="shared" si="0"/>
        <v>120</v>
      </c>
      <c r="H29" s="1074">
        <v>0</v>
      </c>
      <c r="I29" s="1075">
        <f t="shared" si="1"/>
        <v>0</v>
      </c>
      <c r="J29" s="1076">
        <f t="shared" si="2"/>
        <v>120</v>
      </c>
      <c r="K29" s="867"/>
    </row>
    <row r="30" spans="1:11" s="903" customFormat="1" x14ac:dyDescent="0.5">
      <c r="A30" s="901">
        <v>23</v>
      </c>
      <c r="B30" s="1336" t="s">
        <v>252</v>
      </c>
      <c r="C30" s="1337"/>
      <c r="D30" s="503">
        <v>1</v>
      </c>
      <c r="E30" s="501" t="s">
        <v>19</v>
      </c>
      <c r="F30" s="1079">
        <v>70</v>
      </c>
      <c r="G30" s="1073">
        <f t="shared" si="0"/>
        <v>70</v>
      </c>
      <c r="H30" s="1074">
        <v>0</v>
      </c>
      <c r="I30" s="1075">
        <f t="shared" si="1"/>
        <v>0</v>
      </c>
      <c r="J30" s="1076">
        <f t="shared" si="2"/>
        <v>70</v>
      </c>
      <c r="K30" s="867"/>
    </row>
    <row r="31" spans="1:11" s="903" customFormat="1" ht="24.75" x14ac:dyDescent="0.5">
      <c r="A31" s="901">
        <v>24</v>
      </c>
      <c r="B31" s="1336" t="s">
        <v>290</v>
      </c>
      <c r="C31" s="1337"/>
      <c r="D31" s="503">
        <v>1</v>
      </c>
      <c r="E31" s="501" t="s">
        <v>200</v>
      </c>
      <c r="F31" s="1079">
        <v>426</v>
      </c>
      <c r="G31" s="1073">
        <f t="shared" si="0"/>
        <v>426</v>
      </c>
      <c r="H31" s="1074">
        <v>0</v>
      </c>
      <c r="I31" s="1075">
        <f t="shared" si="1"/>
        <v>0</v>
      </c>
      <c r="J31" s="1076">
        <f t="shared" si="2"/>
        <v>426</v>
      </c>
      <c r="K31" s="867"/>
    </row>
    <row r="32" spans="1:11" s="903" customFormat="1" ht="24.75" x14ac:dyDescent="0.5">
      <c r="A32" s="909">
        <v>25</v>
      </c>
      <c r="B32" s="1357" t="s">
        <v>291</v>
      </c>
      <c r="C32" s="1358"/>
      <c r="D32" s="910">
        <v>2</v>
      </c>
      <c r="E32" s="911" t="s">
        <v>200</v>
      </c>
      <c r="F32" s="1080">
        <v>1375</v>
      </c>
      <c r="G32" s="1081">
        <f t="shared" si="0"/>
        <v>2750</v>
      </c>
      <c r="H32" s="1082">
        <v>0</v>
      </c>
      <c r="I32" s="1083">
        <f t="shared" si="1"/>
        <v>0</v>
      </c>
      <c r="J32" s="1084">
        <f t="shared" si="2"/>
        <v>2750</v>
      </c>
      <c r="K32" s="356"/>
    </row>
    <row r="33" spans="1:12" s="903" customFormat="1" x14ac:dyDescent="0.5">
      <c r="A33" s="827"/>
      <c r="B33" s="1351" t="s">
        <v>61</v>
      </c>
      <c r="C33" s="1352"/>
      <c r="D33" s="823"/>
      <c r="E33" s="913"/>
      <c r="F33" s="1085"/>
      <c r="G33" s="1086">
        <f>SUM(G8:G32)</f>
        <v>60037</v>
      </c>
      <c r="H33" s="1087"/>
      <c r="I33" s="1086">
        <f>SUM(I8:I32)</f>
        <v>0</v>
      </c>
      <c r="J33" s="1088">
        <f>SUM(J8:J32)</f>
        <v>60037</v>
      </c>
      <c r="K33" s="824"/>
    </row>
    <row r="34" spans="1:12" s="903" customFormat="1" x14ac:dyDescent="0.5">
      <c r="A34" s="901"/>
      <c r="B34" s="1353" t="s">
        <v>62</v>
      </c>
      <c r="C34" s="1354"/>
      <c r="D34" s="866"/>
      <c r="E34" s="501"/>
      <c r="F34" s="1077"/>
      <c r="G34" s="1089">
        <f>G33</f>
        <v>60037</v>
      </c>
      <c r="H34" s="1090"/>
      <c r="I34" s="1089">
        <f>I33</f>
        <v>0</v>
      </c>
      <c r="J34" s="1091">
        <f>G34+I34</f>
        <v>60037</v>
      </c>
      <c r="K34" s="867"/>
    </row>
    <row r="35" spans="1:12" s="903" customFormat="1" ht="24.75" x14ac:dyDescent="0.5">
      <c r="A35" s="901">
        <v>26</v>
      </c>
      <c r="B35" s="1336" t="s">
        <v>292</v>
      </c>
      <c r="C35" s="1337"/>
      <c r="D35" s="866">
        <v>2</v>
      </c>
      <c r="E35" s="501" t="s">
        <v>200</v>
      </c>
      <c r="F35" s="1077">
        <v>1495</v>
      </c>
      <c r="G35" s="1092">
        <f t="shared" si="0"/>
        <v>2990</v>
      </c>
      <c r="H35" s="1074">
        <v>0</v>
      </c>
      <c r="I35" s="1092">
        <v>0</v>
      </c>
      <c r="J35" s="1093">
        <f t="shared" si="2"/>
        <v>2990</v>
      </c>
      <c r="K35" s="867"/>
    </row>
    <row r="36" spans="1:12" s="903" customFormat="1" x14ac:dyDescent="0.5">
      <c r="A36" s="901">
        <v>27</v>
      </c>
      <c r="B36" s="1336" t="s">
        <v>414</v>
      </c>
      <c r="C36" s="1337"/>
      <c r="D36" s="866">
        <v>1</v>
      </c>
      <c r="E36" s="501" t="s">
        <v>200</v>
      </c>
      <c r="F36" s="1077">
        <v>2350</v>
      </c>
      <c r="G36" s="1092">
        <f t="shared" si="0"/>
        <v>2350</v>
      </c>
      <c r="H36" s="1074">
        <v>0</v>
      </c>
      <c r="I36" s="1092">
        <f t="shared" si="1"/>
        <v>0</v>
      </c>
      <c r="J36" s="1093">
        <f t="shared" si="2"/>
        <v>2350</v>
      </c>
      <c r="K36" s="867"/>
    </row>
    <row r="37" spans="1:12" s="903" customFormat="1" x14ac:dyDescent="0.5">
      <c r="A37" s="901">
        <v>28</v>
      </c>
      <c r="B37" s="1355" t="s">
        <v>250</v>
      </c>
      <c r="C37" s="1356"/>
      <c r="D37" s="866">
        <v>1</v>
      </c>
      <c r="E37" s="501" t="s">
        <v>227</v>
      </c>
      <c r="F37" s="1077">
        <v>0</v>
      </c>
      <c r="G37" s="1092">
        <f>D37*F37</f>
        <v>0</v>
      </c>
      <c r="H37" s="1074">
        <v>9800</v>
      </c>
      <c r="I37" s="1092">
        <f>H37*D37</f>
        <v>9800</v>
      </c>
      <c r="J37" s="1093">
        <f t="shared" si="2"/>
        <v>9800</v>
      </c>
      <c r="K37" s="867"/>
    </row>
    <row r="38" spans="1:12" s="903" customFormat="1" x14ac:dyDescent="0.5">
      <c r="A38" s="901"/>
      <c r="B38" s="1338" t="s">
        <v>253</v>
      </c>
      <c r="C38" s="1339"/>
      <c r="D38" s="866"/>
      <c r="E38" s="866"/>
      <c r="F38" s="1093"/>
      <c r="G38" s="1094">
        <f>SUM(G34:G37)</f>
        <v>65377</v>
      </c>
      <c r="H38" s="1095"/>
      <c r="I38" s="1096">
        <f>SUM(I34:I37)</f>
        <v>9800</v>
      </c>
      <c r="J38" s="1097">
        <f>SUM(J34:J37)</f>
        <v>75177</v>
      </c>
      <c r="K38" s="867"/>
    </row>
    <row r="39" spans="1:12" s="903" customFormat="1" x14ac:dyDescent="0.5">
      <c r="A39" s="901"/>
      <c r="B39" s="1349"/>
      <c r="C39" s="1350"/>
      <c r="D39" s="866"/>
      <c r="E39" s="866"/>
      <c r="F39" s="1093"/>
      <c r="G39" s="1094"/>
      <c r="H39" s="1095"/>
      <c r="I39" s="1096"/>
      <c r="J39" s="1097">
        <f>ROUNDDOWN(J38,-1)</f>
        <v>75170</v>
      </c>
      <c r="K39" s="867"/>
    </row>
    <row r="40" spans="1:12" s="903" customFormat="1" x14ac:dyDescent="0.5">
      <c r="A40" s="914"/>
      <c r="B40" s="915"/>
      <c r="C40" s="915"/>
      <c r="D40" s="915"/>
      <c r="E40" s="915"/>
      <c r="F40" s="915"/>
      <c r="G40" s="915" t="s">
        <v>7</v>
      </c>
      <c r="H40" s="1340" t="str">
        <f>CONCATENATE("(",BAHTTEXT(J39),")")</f>
        <v>(เจ็ดหมื่นห้าพันหนึ่งร้อยเจ็ดสิบบาทถ้วน)</v>
      </c>
      <c r="I40" s="1340"/>
      <c r="J40" s="1340"/>
      <c r="K40" s="1341"/>
    </row>
    <row r="41" spans="1:12" s="903" customFormat="1" x14ac:dyDescent="0.5">
      <c r="A41" s="886"/>
      <c r="B41" s="886"/>
      <c r="C41" s="886"/>
      <c r="D41" s="886"/>
      <c r="E41" s="886"/>
      <c r="F41" s="886"/>
      <c r="G41" s="886"/>
      <c r="H41" s="1000"/>
      <c r="I41" s="1000"/>
      <c r="J41" s="1000"/>
      <c r="K41" s="1000"/>
    </row>
    <row r="42" spans="1:12" s="51" customFormat="1" ht="21.75" customHeight="1" x14ac:dyDescent="0.5">
      <c r="A42" s="442"/>
      <c r="B42" s="687"/>
      <c r="C42" s="443"/>
      <c r="D42" s="444"/>
      <c r="E42" s="445"/>
      <c r="F42" s="369"/>
      <c r="G42" s="446"/>
      <c r="H42" s="447"/>
      <c r="I42" s="564"/>
      <c r="J42" s="447"/>
      <c r="K42" s="447"/>
      <c r="L42" s="443"/>
    </row>
    <row r="43" spans="1:12" s="694" customFormat="1" ht="21.75" customHeight="1" x14ac:dyDescent="0.4">
      <c r="A43" s="1206"/>
      <c r="B43" s="1206"/>
      <c r="C43" s="692"/>
      <c r="D43" s="692"/>
      <c r="E43" s="692"/>
      <c r="F43" s="696"/>
      <c r="G43" s="1273"/>
      <c r="H43" s="1273"/>
      <c r="I43" s="1273"/>
      <c r="J43" s="1273"/>
      <c r="K43" s="693"/>
      <c r="L43" s="693"/>
    </row>
    <row r="44" spans="1:12" s="694" customFormat="1" ht="20.25" x14ac:dyDescent="0.4">
      <c r="A44" s="1313"/>
      <c r="B44" s="1313"/>
      <c r="C44" s="1206"/>
      <c r="D44" s="1206"/>
      <c r="E44" s="1206"/>
      <c r="F44" s="696"/>
      <c r="G44" s="1206"/>
      <c r="H44" s="1206"/>
      <c r="I44" s="1206"/>
      <c r="J44" s="1206"/>
      <c r="K44" s="693"/>
      <c r="L44" s="693"/>
    </row>
    <row r="45" spans="1:12" s="694" customFormat="1" ht="20.25" x14ac:dyDescent="0.4">
      <c r="A45" s="1313"/>
      <c r="B45" s="1313"/>
      <c r="C45" s="1206"/>
      <c r="D45" s="1206"/>
      <c r="E45" s="1206"/>
      <c r="F45" s="696"/>
      <c r="G45" s="1206"/>
      <c r="H45" s="1206"/>
      <c r="I45" s="1206"/>
      <c r="J45" s="1206"/>
      <c r="K45" s="693"/>
      <c r="L45" s="693"/>
    </row>
    <row r="46" spans="1:12" s="694" customFormat="1" ht="20.25" x14ac:dyDescent="0.4">
      <c r="A46" s="999"/>
      <c r="B46" s="999"/>
      <c r="C46" s="995"/>
      <c r="D46" s="995"/>
      <c r="E46" s="995"/>
      <c r="F46" s="995"/>
      <c r="G46" s="995"/>
      <c r="H46" s="995"/>
      <c r="I46" s="995"/>
      <c r="J46" s="995"/>
      <c r="K46" s="693"/>
      <c r="L46" s="693"/>
    </row>
    <row r="47" spans="1:12" s="694" customFormat="1" ht="20.25" x14ac:dyDescent="0.4">
      <c r="A47" s="1313"/>
      <c r="B47" s="1313"/>
      <c r="C47" s="691"/>
      <c r="D47" s="691"/>
      <c r="E47" s="695"/>
      <c r="F47" s="764"/>
      <c r="G47" s="692"/>
      <c r="H47" s="692"/>
      <c r="I47" s="692"/>
      <c r="J47" s="692"/>
      <c r="K47" s="693"/>
      <c r="L47" s="693"/>
    </row>
    <row r="48" spans="1:12" s="694" customFormat="1" ht="21.75" customHeight="1" x14ac:dyDescent="0.4">
      <c r="A48" s="1206"/>
      <c r="B48" s="1206"/>
      <c r="C48" s="692"/>
      <c r="D48" s="692"/>
      <c r="E48" s="692"/>
      <c r="F48" s="696"/>
      <c r="G48" s="692"/>
      <c r="H48" s="692"/>
      <c r="I48" s="692"/>
      <c r="J48" s="692"/>
      <c r="K48" s="693"/>
      <c r="L48" s="693"/>
    </row>
    <row r="49" spans="1:13" s="694" customFormat="1" ht="21.75" customHeight="1" x14ac:dyDescent="0.4">
      <c r="A49" s="691"/>
      <c r="B49" s="691"/>
      <c r="C49" s="1206"/>
      <c r="D49" s="1206"/>
      <c r="E49" s="1206"/>
      <c r="F49" s="696"/>
      <c r="G49" s="1206"/>
      <c r="H49" s="1206"/>
      <c r="I49" s="1206"/>
      <c r="J49" s="1206"/>
      <c r="K49" s="692"/>
      <c r="L49" s="693"/>
    </row>
    <row r="50" spans="1:13" s="694" customFormat="1" ht="21.75" customHeight="1" x14ac:dyDescent="0.4">
      <c r="A50" s="691"/>
      <c r="B50" s="691"/>
      <c r="C50" s="1206"/>
      <c r="D50" s="1206"/>
      <c r="E50" s="1206"/>
      <c r="F50" s="692"/>
      <c r="G50" s="1206"/>
      <c r="H50" s="1206"/>
      <c r="I50" s="1206"/>
      <c r="J50" s="1206"/>
      <c r="K50" s="692"/>
      <c r="L50" s="692"/>
      <c r="M50" s="693"/>
    </row>
    <row r="51" spans="1:13" x14ac:dyDescent="0.5">
      <c r="A51" s="352"/>
      <c r="B51" s="352"/>
      <c r="C51" s="352"/>
      <c r="D51" s="352"/>
      <c r="E51" s="352"/>
      <c r="F51" s="352"/>
      <c r="G51" s="352"/>
      <c r="H51" s="352"/>
      <c r="I51" s="352"/>
      <c r="J51" s="352"/>
      <c r="K51" s="352"/>
    </row>
    <row r="52" spans="1:13" x14ac:dyDescent="0.5">
      <c r="A52" s="352"/>
      <c r="B52" s="352"/>
      <c r="C52" s="352"/>
      <c r="D52" s="352"/>
      <c r="E52" s="352"/>
      <c r="F52" s="352"/>
      <c r="G52" s="352"/>
      <c r="H52" s="352"/>
      <c r="I52" s="352"/>
      <c r="J52" s="352"/>
      <c r="K52" s="352"/>
    </row>
    <row r="53" spans="1:13" x14ac:dyDescent="0.5">
      <c r="A53" s="352"/>
      <c r="B53" s="352"/>
      <c r="C53" s="352"/>
      <c r="D53" s="352"/>
      <c r="E53" s="352"/>
      <c r="F53" s="352"/>
      <c r="G53" s="352"/>
      <c r="H53" s="352"/>
      <c r="I53" s="352"/>
      <c r="J53" s="352"/>
      <c r="K53" s="352"/>
    </row>
    <row r="54" spans="1:13" x14ac:dyDescent="0.5">
      <c r="A54" s="352"/>
      <c r="B54" s="352"/>
      <c r="C54" s="352"/>
      <c r="D54" s="352"/>
      <c r="E54" s="352"/>
      <c r="F54" s="352"/>
      <c r="G54" s="352"/>
      <c r="H54" s="352"/>
      <c r="I54" s="352"/>
      <c r="J54" s="352"/>
      <c r="K54" s="352"/>
    </row>
    <row r="55" spans="1:13" x14ac:dyDescent="0.5">
      <c r="A55" s="352"/>
      <c r="B55" s="352"/>
      <c r="C55" s="352"/>
      <c r="D55" s="352"/>
      <c r="E55" s="352"/>
      <c r="F55" s="352"/>
      <c r="G55" s="352"/>
      <c r="H55" s="352"/>
      <c r="I55" s="352"/>
      <c r="J55" s="352"/>
      <c r="K55" s="352"/>
    </row>
    <row r="56" spans="1:13" x14ac:dyDescent="0.5">
      <c r="A56" s="352"/>
      <c r="B56" s="352"/>
      <c r="C56" s="352"/>
      <c r="D56" s="352"/>
      <c r="E56" s="352"/>
      <c r="F56" s="352"/>
      <c r="G56" s="352"/>
      <c r="H56" s="352"/>
      <c r="I56" s="352"/>
      <c r="J56" s="352"/>
      <c r="K56" s="352"/>
    </row>
    <row r="57" spans="1:13" x14ac:dyDescent="0.5">
      <c r="A57" s="352"/>
      <c r="B57" s="352"/>
      <c r="C57" s="352"/>
      <c r="D57" s="352"/>
      <c r="E57" s="352"/>
      <c r="F57" s="352"/>
      <c r="G57" s="352"/>
      <c r="H57" s="352"/>
      <c r="I57" s="352"/>
      <c r="J57" s="352"/>
      <c r="K57" s="352"/>
    </row>
    <row r="58" spans="1:13" x14ac:dyDescent="0.5">
      <c r="A58" s="352"/>
      <c r="B58" s="352"/>
      <c r="C58" s="352"/>
      <c r="D58" s="352"/>
      <c r="E58" s="352"/>
      <c r="F58" s="352"/>
      <c r="G58" s="352"/>
      <c r="H58" s="352"/>
      <c r="I58" s="352"/>
      <c r="J58" s="352"/>
      <c r="K58" s="352"/>
    </row>
    <row r="59" spans="1:13" x14ac:dyDescent="0.5">
      <c r="A59" s="352"/>
      <c r="B59" s="352"/>
      <c r="C59" s="352"/>
      <c r="D59" s="352"/>
      <c r="E59" s="352"/>
      <c r="F59" s="352"/>
      <c r="G59" s="352"/>
      <c r="H59" s="352"/>
      <c r="I59" s="352"/>
      <c r="J59" s="352"/>
      <c r="K59" s="352"/>
    </row>
    <row r="60" spans="1:13" x14ac:dyDescent="0.5">
      <c r="A60" s="352"/>
      <c r="B60" s="352"/>
      <c r="C60" s="352"/>
      <c r="D60" s="352"/>
      <c r="E60" s="352"/>
      <c r="F60" s="352"/>
      <c r="G60" s="352"/>
      <c r="H60" s="352"/>
      <c r="I60" s="352"/>
      <c r="J60" s="352"/>
      <c r="K60" s="352"/>
    </row>
    <row r="61" spans="1:13" x14ac:dyDescent="0.5">
      <c r="A61" s="352"/>
      <c r="B61" s="352"/>
      <c r="C61" s="352"/>
      <c r="D61" s="352"/>
      <c r="E61" s="352"/>
      <c r="F61" s="352"/>
      <c r="G61" s="352"/>
      <c r="H61" s="352"/>
      <c r="I61" s="352"/>
      <c r="J61" s="352"/>
      <c r="K61" s="352"/>
    </row>
    <row r="62" spans="1:13" x14ac:dyDescent="0.5">
      <c r="A62" s="352"/>
      <c r="B62" s="352"/>
      <c r="C62" s="352"/>
      <c r="D62" s="352"/>
      <c r="E62" s="352"/>
      <c r="F62" s="352"/>
      <c r="G62" s="352"/>
      <c r="H62" s="352"/>
      <c r="I62" s="352"/>
      <c r="J62" s="352"/>
      <c r="K62" s="352"/>
    </row>
    <row r="63" spans="1:13" x14ac:dyDescent="0.5">
      <c r="A63" s="352"/>
      <c r="B63" s="352"/>
      <c r="C63" s="352"/>
      <c r="D63" s="352"/>
      <c r="E63" s="352"/>
      <c r="F63" s="352"/>
      <c r="G63" s="352"/>
      <c r="H63" s="352"/>
      <c r="I63" s="352"/>
      <c r="J63" s="352"/>
      <c r="K63" s="352"/>
    </row>
    <row r="64" spans="1:13" x14ac:dyDescent="0.5">
      <c r="A64" s="352"/>
      <c r="B64" s="352"/>
      <c r="C64" s="352"/>
      <c r="D64" s="352"/>
      <c r="E64" s="352"/>
      <c r="F64" s="352"/>
      <c r="G64" s="352"/>
      <c r="H64" s="352"/>
      <c r="I64" s="352"/>
      <c r="J64" s="352"/>
      <c r="K64" s="352"/>
    </row>
    <row r="65" spans="1:11" x14ac:dyDescent="0.5">
      <c r="A65" s="352"/>
      <c r="B65" s="352"/>
      <c r="C65" s="352"/>
      <c r="D65" s="352"/>
      <c r="E65" s="352"/>
      <c r="F65" s="352"/>
      <c r="G65" s="352"/>
      <c r="H65" s="352"/>
      <c r="I65" s="352"/>
      <c r="J65" s="352"/>
      <c r="K65" s="352"/>
    </row>
    <row r="66" spans="1:11" x14ac:dyDescent="0.5">
      <c r="A66" s="352"/>
      <c r="B66" s="352"/>
      <c r="C66" s="352"/>
      <c r="D66" s="352"/>
      <c r="E66" s="352"/>
      <c r="F66" s="352"/>
      <c r="G66" s="352"/>
      <c r="H66" s="352"/>
      <c r="I66" s="352"/>
      <c r="J66" s="352"/>
      <c r="K66" s="352"/>
    </row>
    <row r="67" spans="1:11" x14ac:dyDescent="0.5">
      <c r="A67" s="352"/>
      <c r="B67" s="352"/>
      <c r="C67" s="352"/>
      <c r="D67" s="352"/>
      <c r="E67" s="352"/>
      <c r="F67" s="352"/>
      <c r="G67" s="352"/>
      <c r="H67" s="352"/>
      <c r="I67" s="352"/>
      <c r="J67" s="352"/>
      <c r="K67" s="352"/>
    </row>
    <row r="68" spans="1:11" x14ac:dyDescent="0.5">
      <c r="A68" s="352"/>
      <c r="B68" s="352"/>
      <c r="C68" s="352"/>
      <c r="D68" s="352"/>
      <c r="E68" s="352"/>
      <c r="F68" s="352"/>
      <c r="G68" s="352"/>
      <c r="H68" s="352"/>
      <c r="I68" s="352"/>
      <c r="J68" s="352"/>
      <c r="K68" s="352"/>
    </row>
    <row r="69" spans="1:11" x14ac:dyDescent="0.5">
      <c r="A69" s="352"/>
      <c r="B69" s="352"/>
      <c r="C69" s="352"/>
      <c r="D69" s="352"/>
      <c r="E69" s="352"/>
      <c r="F69" s="352"/>
      <c r="G69" s="352"/>
      <c r="H69" s="352"/>
      <c r="I69" s="352"/>
      <c r="J69" s="352"/>
      <c r="K69" s="352"/>
    </row>
  </sheetData>
  <mergeCells count="54"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9:C39"/>
    <mergeCell ref="G44:J44"/>
    <mergeCell ref="C45:E45"/>
    <mergeCell ref="G45:J45"/>
    <mergeCell ref="A43:B43"/>
    <mergeCell ref="C1:H1"/>
    <mergeCell ref="F6:G6"/>
    <mergeCell ref="H6:I6"/>
    <mergeCell ref="B17:C17"/>
    <mergeCell ref="A45:B45"/>
    <mergeCell ref="H40:K40"/>
    <mergeCell ref="D6:E7"/>
    <mergeCell ref="K6:K7"/>
    <mergeCell ref="B6:C7"/>
    <mergeCell ref="A6:A7"/>
    <mergeCell ref="G43:J43"/>
    <mergeCell ref="B8:C8"/>
    <mergeCell ref="B9:C9"/>
    <mergeCell ref="B10:C10"/>
    <mergeCell ref="B11:C11"/>
    <mergeCell ref="B12:C12"/>
    <mergeCell ref="A48:B48"/>
    <mergeCell ref="C44:E44"/>
    <mergeCell ref="G50:J50"/>
    <mergeCell ref="C49:E49"/>
    <mergeCell ref="G49:J49"/>
    <mergeCell ref="A44:B44"/>
    <mergeCell ref="C50:E50"/>
    <mergeCell ref="B13:C13"/>
    <mergeCell ref="B14:C14"/>
    <mergeCell ref="B15:C15"/>
    <mergeCell ref="B16:C16"/>
    <mergeCell ref="A47:B47"/>
    <mergeCell ref="B26:C26"/>
    <mergeCell ref="B27:C27"/>
    <mergeCell ref="B18:C18"/>
    <mergeCell ref="B19:C19"/>
    <mergeCell ref="B20:C20"/>
    <mergeCell ref="B21:C21"/>
    <mergeCell ref="B22:C22"/>
    <mergeCell ref="B23:C23"/>
    <mergeCell ref="B24:C24"/>
    <mergeCell ref="B25:C25"/>
    <mergeCell ref="B38:C38"/>
  </mergeCells>
  <phoneticPr fontId="30" type="noConversion"/>
  <pageMargins left="0.39370078740157483" right="0.19685039370078741" top="0.78740157480314965" bottom="0.39370078740157483" header="0.31496062992125984" footer="0.31496062992125984"/>
  <pageSetup paperSize="9" scale="90" orientation="portrait" r:id="rId1"/>
  <headerFooter alignWithMargins="0">
    <oddHeader>&amp;Rแบบ ปร. 4</oddHeader>
  </headerFooter>
  <rowBreaks count="1" manualBreakCount="1">
    <brk id="3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opLeftCell="A34" zoomScaleNormal="100" workbookViewId="0">
      <selection activeCell="A4" sqref="A4:XFD4"/>
    </sheetView>
  </sheetViews>
  <sheetFormatPr defaultRowHeight="18.75" x14ac:dyDescent="0.3"/>
  <cols>
    <col min="1" max="1" width="6.140625" style="818" customWidth="1"/>
    <col min="2" max="2" width="6.7109375" style="352" customWidth="1"/>
    <col min="3" max="3" width="13" style="352" customWidth="1"/>
    <col min="4" max="4" width="6.7109375" style="352" customWidth="1"/>
    <col min="5" max="5" width="9.42578125" style="352" customWidth="1"/>
    <col min="6" max="6" width="5.5703125" style="819" customWidth="1"/>
    <col min="7" max="7" width="4.28515625" style="1017" customWidth="1"/>
    <col min="8" max="8" width="10.28515625" style="819" customWidth="1"/>
    <col min="9" max="9" width="10.140625" style="819" customWidth="1"/>
    <col min="10" max="10" width="10.42578125" style="819" customWidth="1"/>
    <col min="11" max="11" width="9.28515625" style="819" customWidth="1"/>
    <col min="12" max="12" width="10.28515625" style="819" customWidth="1"/>
    <col min="13" max="13" width="7.28515625" style="352" customWidth="1"/>
    <col min="14" max="16384" width="9.140625" style="352"/>
  </cols>
  <sheetData>
    <row r="1" spans="1:13" s="375" customFormat="1" ht="21.75" customHeight="1" x14ac:dyDescent="0.3">
      <c r="A1" s="450" t="s">
        <v>50</v>
      </c>
      <c r="B1" s="450"/>
      <c r="C1" s="450"/>
      <c r="D1" s="493" t="s">
        <v>508</v>
      </c>
      <c r="E1" s="493"/>
      <c r="F1" s="450"/>
      <c r="G1" s="450"/>
      <c r="H1" s="450"/>
      <c r="I1" s="451"/>
      <c r="J1" s="490"/>
      <c r="K1" s="451"/>
      <c r="L1" s="364"/>
      <c r="M1" s="364"/>
    </row>
    <row r="2" spans="1:13" s="375" customFormat="1" ht="21.75" customHeight="1" x14ac:dyDescent="0.3">
      <c r="A2" s="988" t="str">
        <f>'[4]แบบ ปร.6'!$A$2</f>
        <v>สถานที่ก่อสร้าง</v>
      </c>
      <c r="B2" s="491"/>
      <c r="C2" s="450" t="s">
        <v>284</v>
      </c>
      <c r="D2" s="493" t="str">
        <f>โรงสูบน้ำ!C2</f>
        <v>บ้านหัวตลาด หมู่ที่ 4 ตำบลสำพะเนียง อำเภอโนนแดง จังหวัดนครราชสีมา</v>
      </c>
      <c r="E2" s="493"/>
      <c r="F2" s="493"/>
      <c r="G2" s="493"/>
      <c r="H2" s="493"/>
      <c r="I2" s="511"/>
      <c r="J2" s="489"/>
      <c r="K2" s="511"/>
      <c r="L2" s="364"/>
      <c r="M2" s="364"/>
    </row>
    <row r="3" spans="1:13" s="375" customFormat="1" ht="21.75" customHeight="1" x14ac:dyDescent="0.3">
      <c r="A3" s="758" t="s">
        <v>368</v>
      </c>
      <c r="B3" s="758"/>
      <c r="C3" s="450"/>
      <c r="D3" s="510" t="str">
        <f>โรงสูบน้ำ!C3</f>
        <v>สำนักบริหารจัดการน้ำ  กรมทรัพยากรน้ำ</v>
      </c>
      <c r="E3" s="1010"/>
      <c r="F3" s="514"/>
      <c r="G3" s="515"/>
      <c r="H3" s="368"/>
      <c r="I3" s="365"/>
      <c r="J3" s="1008" t="s">
        <v>16</v>
      </c>
      <c r="K3" s="1015" t="s">
        <v>287</v>
      </c>
      <c r="L3" s="364"/>
      <c r="M3" s="364"/>
    </row>
    <row r="4" spans="1:13" s="375" customFormat="1" ht="21.75" customHeight="1" x14ac:dyDescent="0.3">
      <c r="A4" s="988"/>
      <c r="B4" s="360"/>
      <c r="C4" s="492"/>
      <c r="D4" s="510"/>
      <c r="E4" s="510"/>
      <c r="F4" s="510"/>
      <c r="G4" s="510"/>
      <c r="H4" s="510"/>
      <c r="I4" s="451"/>
      <c r="J4" s="1008"/>
      <c r="K4" s="1010"/>
      <c r="L4" s="1010"/>
      <c r="M4" s="1010"/>
    </row>
    <row r="5" spans="1:13" ht="21.75" customHeight="1" x14ac:dyDescent="0.3">
      <c r="G5" s="818"/>
      <c r="L5" s="502"/>
    </row>
    <row r="6" spans="1:13" x14ac:dyDescent="0.3">
      <c r="A6" s="1292" t="s">
        <v>3</v>
      </c>
      <c r="B6" s="1343" t="s">
        <v>21</v>
      </c>
      <c r="C6" s="1361"/>
      <c r="D6" s="1361"/>
      <c r="E6" s="1344"/>
      <c r="F6" s="1369" t="s">
        <v>54</v>
      </c>
      <c r="G6" s="1370"/>
      <c r="H6" s="1359" t="s">
        <v>194</v>
      </c>
      <c r="I6" s="1360"/>
      <c r="J6" s="1359" t="s">
        <v>8</v>
      </c>
      <c r="K6" s="1360"/>
      <c r="L6" s="1002" t="s">
        <v>57</v>
      </c>
      <c r="M6" s="1292" t="s">
        <v>10</v>
      </c>
    </row>
    <row r="7" spans="1:13" x14ac:dyDescent="0.3">
      <c r="A7" s="1296"/>
      <c r="B7" s="1345"/>
      <c r="C7" s="1362"/>
      <c r="D7" s="1362"/>
      <c r="E7" s="1346"/>
      <c r="F7" s="1371"/>
      <c r="G7" s="1372"/>
      <c r="H7" s="997" t="s">
        <v>58</v>
      </c>
      <c r="I7" s="1005" t="s">
        <v>49</v>
      </c>
      <c r="J7" s="1003" t="s">
        <v>58</v>
      </c>
      <c r="K7" s="997" t="s">
        <v>49</v>
      </c>
      <c r="L7" s="1004" t="s">
        <v>8</v>
      </c>
      <c r="M7" s="1296"/>
    </row>
    <row r="8" spans="1:13" x14ac:dyDescent="0.3">
      <c r="A8" s="507">
        <v>1</v>
      </c>
      <c r="B8" s="1363" t="s">
        <v>415</v>
      </c>
      <c r="C8" s="1364"/>
      <c r="D8" s="1364"/>
      <c r="E8" s="1365"/>
      <c r="F8" s="935">
        <v>2</v>
      </c>
      <c r="G8" s="953" t="s">
        <v>199</v>
      </c>
      <c r="H8" s="1098">
        <v>1090</v>
      </c>
      <c r="I8" s="1099">
        <f>INT(H8*F8)</f>
        <v>2180</v>
      </c>
      <c r="J8" s="1100"/>
      <c r="K8" s="1098"/>
      <c r="L8" s="1101">
        <f>K8+I8</f>
        <v>2180</v>
      </c>
      <c r="M8" s="991"/>
    </row>
    <row r="9" spans="1:13" x14ac:dyDescent="0.3">
      <c r="A9" s="846">
        <v>2</v>
      </c>
      <c r="B9" s="1366" t="s">
        <v>416</v>
      </c>
      <c r="C9" s="1367"/>
      <c r="D9" s="1367"/>
      <c r="E9" s="1368"/>
      <c r="F9" s="502">
        <v>1</v>
      </c>
      <c r="G9" s="952" t="s">
        <v>199</v>
      </c>
      <c r="H9" s="1077">
        <v>770</v>
      </c>
      <c r="I9" s="930">
        <f t="shared" ref="I9:I38" si="0">INT(H9*F9)</f>
        <v>770</v>
      </c>
      <c r="J9" s="1078"/>
      <c r="K9" s="1077"/>
      <c r="L9" s="1102">
        <f t="shared" ref="L9:L39" si="1">K9+I9</f>
        <v>770</v>
      </c>
      <c r="M9" s="983"/>
    </row>
    <row r="10" spans="1:13" x14ac:dyDescent="0.3">
      <c r="A10" s="846">
        <v>3</v>
      </c>
      <c r="B10" s="1366" t="s">
        <v>513</v>
      </c>
      <c r="C10" s="1367"/>
      <c r="D10" s="1367"/>
      <c r="E10" s="1368"/>
      <c r="F10" s="502">
        <v>2</v>
      </c>
      <c r="G10" s="952" t="s">
        <v>199</v>
      </c>
      <c r="H10" s="1077">
        <v>268</v>
      </c>
      <c r="I10" s="930">
        <f t="shared" si="0"/>
        <v>536</v>
      </c>
      <c r="J10" s="1078"/>
      <c r="K10" s="1077"/>
      <c r="L10" s="1102">
        <f t="shared" si="1"/>
        <v>536</v>
      </c>
      <c r="M10" s="983"/>
    </row>
    <row r="11" spans="1:13" x14ac:dyDescent="0.3">
      <c r="A11" s="846">
        <v>4</v>
      </c>
      <c r="B11" s="1285" t="s">
        <v>417</v>
      </c>
      <c r="C11" s="1286"/>
      <c r="D11" s="1286"/>
      <c r="E11" s="1287"/>
      <c r="F11" s="502">
        <v>3</v>
      </c>
      <c r="G11" s="952" t="s">
        <v>199</v>
      </c>
      <c r="H11" s="1077">
        <v>70</v>
      </c>
      <c r="I11" s="930">
        <f t="shared" si="0"/>
        <v>210</v>
      </c>
      <c r="J11" s="1078"/>
      <c r="K11" s="1077"/>
      <c r="L11" s="1102">
        <f t="shared" si="1"/>
        <v>210</v>
      </c>
      <c r="M11" s="983"/>
    </row>
    <row r="12" spans="1:13" x14ac:dyDescent="0.3">
      <c r="A12" s="846">
        <v>5</v>
      </c>
      <c r="B12" s="1285" t="s">
        <v>418</v>
      </c>
      <c r="C12" s="1286"/>
      <c r="D12" s="1286"/>
      <c r="E12" s="1287"/>
      <c r="F12" s="502">
        <v>2</v>
      </c>
      <c r="G12" s="952" t="s">
        <v>200</v>
      </c>
      <c r="H12" s="1077">
        <v>53</v>
      </c>
      <c r="I12" s="930">
        <f t="shared" si="0"/>
        <v>106</v>
      </c>
      <c r="J12" s="1078"/>
      <c r="K12" s="1077"/>
      <c r="L12" s="1102">
        <f t="shared" si="1"/>
        <v>106</v>
      </c>
      <c r="M12" s="983"/>
    </row>
    <row r="13" spans="1:13" x14ac:dyDescent="0.3">
      <c r="A13" s="846">
        <v>6</v>
      </c>
      <c r="B13" s="1285" t="s">
        <v>419</v>
      </c>
      <c r="C13" s="1286"/>
      <c r="D13" s="1286"/>
      <c r="E13" s="1287"/>
      <c r="F13" s="502">
        <v>2</v>
      </c>
      <c r="G13" s="952" t="s">
        <v>200</v>
      </c>
      <c r="H13" s="1077">
        <v>133</v>
      </c>
      <c r="I13" s="930">
        <f t="shared" si="0"/>
        <v>266</v>
      </c>
      <c r="J13" s="1078"/>
      <c r="K13" s="1077"/>
      <c r="L13" s="1102">
        <f t="shared" si="1"/>
        <v>266</v>
      </c>
      <c r="M13" s="983"/>
    </row>
    <row r="14" spans="1:13" x14ac:dyDescent="0.3">
      <c r="A14" s="846">
        <v>7</v>
      </c>
      <c r="B14" s="1285" t="s">
        <v>420</v>
      </c>
      <c r="C14" s="1286"/>
      <c r="D14" s="1286"/>
      <c r="E14" s="1287"/>
      <c r="F14" s="502">
        <v>2</v>
      </c>
      <c r="G14" s="952" t="s">
        <v>200</v>
      </c>
      <c r="H14" s="1077">
        <v>105</v>
      </c>
      <c r="I14" s="930">
        <f t="shared" si="0"/>
        <v>210</v>
      </c>
      <c r="J14" s="1078"/>
      <c r="K14" s="1077"/>
      <c r="L14" s="1102">
        <f t="shared" si="1"/>
        <v>210</v>
      </c>
      <c r="M14" s="983"/>
    </row>
    <row r="15" spans="1:13" x14ac:dyDescent="0.3">
      <c r="A15" s="846">
        <v>8</v>
      </c>
      <c r="B15" s="1285" t="s">
        <v>421</v>
      </c>
      <c r="C15" s="1286"/>
      <c r="D15" s="1286"/>
      <c r="E15" s="1287"/>
      <c r="F15" s="502">
        <v>2</v>
      </c>
      <c r="G15" s="952" t="s">
        <v>200</v>
      </c>
      <c r="H15" s="1077">
        <v>480</v>
      </c>
      <c r="I15" s="930">
        <f t="shared" si="0"/>
        <v>960</v>
      </c>
      <c r="J15" s="1078"/>
      <c r="K15" s="1077"/>
      <c r="L15" s="1102">
        <f t="shared" si="1"/>
        <v>960</v>
      </c>
      <c r="M15" s="983"/>
    </row>
    <row r="16" spans="1:13" x14ac:dyDescent="0.3">
      <c r="A16" s="846">
        <v>9</v>
      </c>
      <c r="B16" s="1285" t="s">
        <v>422</v>
      </c>
      <c r="C16" s="1286"/>
      <c r="D16" s="1286"/>
      <c r="E16" s="1287"/>
      <c r="F16" s="502">
        <v>2</v>
      </c>
      <c r="G16" s="952" t="s">
        <v>200</v>
      </c>
      <c r="H16" s="1077">
        <v>180</v>
      </c>
      <c r="I16" s="930">
        <f t="shared" si="0"/>
        <v>360</v>
      </c>
      <c r="J16" s="1078"/>
      <c r="K16" s="1077"/>
      <c r="L16" s="1102">
        <f t="shared" si="1"/>
        <v>360</v>
      </c>
      <c r="M16" s="983"/>
    </row>
    <row r="17" spans="1:13" x14ac:dyDescent="0.3">
      <c r="A17" s="846">
        <v>10</v>
      </c>
      <c r="B17" s="1285" t="s">
        <v>235</v>
      </c>
      <c r="C17" s="1286"/>
      <c r="D17" s="1286"/>
      <c r="E17" s="1287"/>
      <c r="F17" s="502">
        <v>16</v>
      </c>
      <c r="G17" s="952" t="s">
        <v>200</v>
      </c>
      <c r="H17" s="1077">
        <v>30</v>
      </c>
      <c r="I17" s="930">
        <f t="shared" si="0"/>
        <v>480</v>
      </c>
      <c r="J17" s="1078"/>
      <c r="K17" s="1077"/>
      <c r="L17" s="1102">
        <f t="shared" si="1"/>
        <v>480</v>
      </c>
      <c r="M17" s="983"/>
    </row>
    <row r="18" spans="1:13" x14ac:dyDescent="0.3">
      <c r="A18" s="846">
        <v>11</v>
      </c>
      <c r="B18" s="1285" t="s">
        <v>423</v>
      </c>
      <c r="C18" s="1286"/>
      <c r="D18" s="1286"/>
      <c r="E18" s="1287"/>
      <c r="F18" s="502">
        <v>3</v>
      </c>
      <c r="G18" s="952" t="s">
        <v>200</v>
      </c>
      <c r="H18" s="1077">
        <v>116</v>
      </c>
      <c r="I18" s="930">
        <f t="shared" si="0"/>
        <v>348</v>
      </c>
      <c r="J18" s="1078"/>
      <c r="K18" s="1077"/>
      <c r="L18" s="1102">
        <f t="shared" si="1"/>
        <v>348</v>
      </c>
      <c r="M18" s="983"/>
    </row>
    <row r="19" spans="1:13" x14ac:dyDescent="0.3">
      <c r="A19" s="846">
        <v>12</v>
      </c>
      <c r="B19" s="1285" t="s">
        <v>424</v>
      </c>
      <c r="C19" s="1286"/>
      <c r="D19" s="1286"/>
      <c r="E19" s="1287"/>
      <c r="F19" s="502">
        <v>2</v>
      </c>
      <c r="G19" s="952" t="s">
        <v>200</v>
      </c>
      <c r="H19" s="1077">
        <v>640</v>
      </c>
      <c r="I19" s="930">
        <f t="shared" si="0"/>
        <v>1280</v>
      </c>
      <c r="J19" s="1078"/>
      <c r="K19" s="1077"/>
      <c r="L19" s="1102">
        <f t="shared" si="1"/>
        <v>1280</v>
      </c>
      <c r="M19" s="983"/>
    </row>
    <row r="20" spans="1:13" x14ac:dyDescent="0.3">
      <c r="A20" s="846">
        <v>13</v>
      </c>
      <c r="B20" s="1285" t="s">
        <v>425</v>
      </c>
      <c r="C20" s="1286"/>
      <c r="D20" s="1286"/>
      <c r="E20" s="1287"/>
      <c r="F20" s="502">
        <v>2</v>
      </c>
      <c r="G20" s="952" t="s">
        <v>200</v>
      </c>
      <c r="H20" s="1077">
        <v>580</v>
      </c>
      <c r="I20" s="930">
        <f t="shared" si="0"/>
        <v>1160</v>
      </c>
      <c r="J20" s="1078"/>
      <c r="K20" s="1077"/>
      <c r="L20" s="1102">
        <f t="shared" si="1"/>
        <v>1160</v>
      </c>
      <c r="M20" s="983"/>
    </row>
    <row r="21" spans="1:13" x14ac:dyDescent="0.3">
      <c r="A21" s="846">
        <v>14</v>
      </c>
      <c r="B21" s="1285" t="s">
        <v>426</v>
      </c>
      <c r="C21" s="1286"/>
      <c r="D21" s="1286"/>
      <c r="E21" s="1287"/>
      <c r="F21" s="502">
        <v>1</v>
      </c>
      <c r="G21" s="952" t="s">
        <v>200</v>
      </c>
      <c r="H21" s="1077">
        <v>146</v>
      </c>
      <c r="I21" s="930">
        <f t="shared" si="0"/>
        <v>146</v>
      </c>
      <c r="J21" s="1078"/>
      <c r="K21" s="1077"/>
      <c r="L21" s="1102">
        <f t="shared" si="1"/>
        <v>146</v>
      </c>
      <c r="M21" s="983"/>
    </row>
    <row r="22" spans="1:13" ht="25.5" customHeight="1" x14ac:dyDescent="0.3">
      <c r="A22" s="846">
        <v>15</v>
      </c>
      <c r="B22" s="1285" t="s">
        <v>427</v>
      </c>
      <c r="C22" s="1286"/>
      <c r="D22" s="1286"/>
      <c r="E22" s="1287"/>
      <c r="F22" s="502">
        <v>2</v>
      </c>
      <c r="G22" s="952" t="s">
        <v>200</v>
      </c>
      <c r="H22" s="1077">
        <v>32</v>
      </c>
      <c r="I22" s="930">
        <f t="shared" si="0"/>
        <v>64</v>
      </c>
      <c r="J22" s="1078"/>
      <c r="K22" s="1077"/>
      <c r="L22" s="1102">
        <f t="shared" si="1"/>
        <v>64</v>
      </c>
      <c r="M22" s="983"/>
    </row>
    <row r="23" spans="1:13" ht="24" customHeight="1" x14ac:dyDescent="0.3">
      <c r="A23" s="846">
        <v>16</v>
      </c>
      <c r="B23" s="1285" t="s">
        <v>428</v>
      </c>
      <c r="C23" s="1286"/>
      <c r="D23" s="1286"/>
      <c r="E23" s="1287"/>
      <c r="F23" s="502">
        <v>8</v>
      </c>
      <c r="G23" s="952" t="s">
        <v>200</v>
      </c>
      <c r="H23" s="1077">
        <v>13</v>
      </c>
      <c r="I23" s="930">
        <f t="shared" si="0"/>
        <v>104</v>
      </c>
      <c r="J23" s="1078"/>
      <c r="K23" s="1077"/>
      <c r="L23" s="1102">
        <f t="shared" si="1"/>
        <v>104</v>
      </c>
      <c r="M23" s="983"/>
    </row>
    <row r="24" spans="1:13" x14ac:dyDescent="0.3">
      <c r="A24" s="846">
        <v>17</v>
      </c>
      <c r="B24" s="1285" t="s">
        <v>429</v>
      </c>
      <c r="C24" s="1286"/>
      <c r="D24" s="1286"/>
      <c r="E24" s="1287"/>
      <c r="F24" s="502">
        <v>2</v>
      </c>
      <c r="G24" s="952" t="s">
        <v>200</v>
      </c>
      <c r="H24" s="1077">
        <v>62</v>
      </c>
      <c r="I24" s="930">
        <f t="shared" si="0"/>
        <v>124</v>
      </c>
      <c r="J24" s="1078"/>
      <c r="K24" s="1077"/>
      <c r="L24" s="1102">
        <f t="shared" si="1"/>
        <v>124</v>
      </c>
      <c r="M24" s="983"/>
    </row>
    <row r="25" spans="1:13" x14ac:dyDescent="0.3">
      <c r="A25" s="846">
        <v>18</v>
      </c>
      <c r="B25" s="1285" t="s">
        <v>430</v>
      </c>
      <c r="C25" s="1286"/>
      <c r="D25" s="1286"/>
      <c r="E25" s="1287"/>
      <c r="F25" s="502">
        <v>2</v>
      </c>
      <c r="G25" s="952" t="s">
        <v>200</v>
      </c>
      <c r="H25" s="1077">
        <v>290</v>
      </c>
      <c r="I25" s="930">
        <f t="shared" si="0"/>
        <v>580</v>
      </c>
      <c r="J25" s="1078"/>
      <c r="K25" s="1077"/>
      <c r="L25" s="1102">
        <f t="shared" si="1"/>
        <v>580</v>
      </c>
      <c r="M25" s="983"/>
    </row>
    <row r="26" spans="1:13" x14ac:dyDescent="0.3">
      <c r="A26" s="846">
        <v>19</v>
      </c>
      <c r="B26" s="1285" t="s">
        <v>431</v>
      </c>
      <c r="C26" s="1286"/>
      <c r="D26" s="1286"/>
      <c r="E26" s="1287"/>
      <c r="F26" s="502">
        <v>1</v>
      </c>
      <c r="G26" s="952" t="s">
        <v>200</v>
      </c>
      <c r="H26" s="1077">
        <v>157</v>
      </c>
      <c r="I26" s="930">
        <f t="shared" si="0"/>
        <v>157</v>
      </c>
      <c r="J26" s="1078"/>
      <c r="K26" s="1077"/>
      <c r="L26" s="1102">
        <f t="shared" si="1"/>
        <v>157</v>
      </c>
      <c r="M26" s="983"/>
    </row>
    <row r="27" spans="1:13" x14ac:dyDescent="0.3">
      <c r="A27" s="846">
        <v>20</v>
      </c>
      <c r="B27" s="1285" t="s">
        <v>432</v>
      </c>
      <c r="C27" s="1286"/>
      <c r="D27" s="1286"/>
      <c r="E27" s="1287"/>
      <c r="F27" s="502">
        <v>4</v>
      </c>
      <c r="G27" s="952" t="s">
        <v>200</v>
      </c>
      <c r="H27" s="1077">
        <v>22</v>
      </c>
      <c r="I27" s="930">
        <f t="shared" si="0"/>
        <v>88</v>
      </c>
      <c r="J27" s="1078"/>
      <c r="K27" s="1077"/>
      <c r="L27" s="1102">
        <f t="shared" si="1"/>
        <v>88</v>
      </c>
      <c r="M27" s="983"/>
    </row>
    <row r="28" spans="1:13" x14ac:dyDescent="0.3">
      <c r="A28" s="846">
        <v>21</v>
      </c>
      <c r="B28" s="1285" t="s">
        <v>433</v>
      </c>
      <c r="C28" s="1286"/>
      <c r="D28" s="1286"/>
      <c r="E28" s="1287"/>
      <c r="F28" s="502">
        <v>2</v>
      </c>
      <c r="G28" s="952" t="s">
        <v>200</v>
      </c>
      <c r="H28" s="1077">
        <v>264</v>
      </c>
      <c r="I28" s="930">
        <f t="shared" si="0"/>
        <v>528</v>
      </c>
      <c r="J28" s="1078"/>
      <c r="K28" s="1077"/>
      <c r="L28" s="1102">
        <f t="shared" si="1"/>
        <v>528</v>
      </c>
      <c r="M28" s="983"/>
    </row>
    <row r="29" spans="1:13" ht="22.5" customHeight="1" x14ac:dyDescent="0.3">
      <c r="A29" s="846">
        <v>22</v>
      </c>
      <c r="B29" s="1285" t="s">
        <v>434</v>
      </c>
      <c r="C29" s="1286"/>
      <c r="D29" s="1286"/>
      <c r="E29" s="1287"/>
      <c r="F29" s="502">
        <v>10</v>
      </c>
      <c r="G29" s="952" t="s">
        <v>200</v>
      </c>
      <c r="H29" s="1077">
        <v>8</v>
      </c>
      <c r="I29" s="930">
        <f t="shared" si="0"/>
        <v>80</v>
      </c>
      <c r="J29" s="1078"/>
      <c r="K29" s="1077"/>
      <c r="L29" s="1102">
        <f t="shared" si="1"/>
        <v>80</v>
      </c>
      <c r="M29" s="983"/>
    </row>
    <row r="30" spans="1:13" ht="22.5" customHeight="1" x14ac:dyDescent="0.3">
      <c r="A30" s="846">
        <v>23</v>
      </c>
      <c r="B30" s="1285" t="s">
        <v>435</v>
      </c>
      <c r="C30" s="1286"/>
      <c r="D30" s="1286"/>
      <c r="E30" s="1287"/>
      <c r="F30" s="502">
        <v>6</v>
      </c>
      <c r="G30" s="952" t="s">
        <v>200</v>
      </c>
      <c r="H30" s="1077">
        <v>130</v>
      </c>
      <c r="I30" s="930">
        <f t="shared" si="0"/>
        <v>780</v>
      </c>
      <c r="J30" s="1078"/>
      <c r="K30" s="1077"/>
      <c r="L30" s="1102">
        <f t="shared" si="1"/>
        <v>780</v>
      </c>
      <c r="M30" s="983"/>
    </row>
    <row r="31" spans="1:13" x14ac:dyDescent="0.3">
      <c r="A31" s="846">
        <v>24</v>
      </c>
      <c r="B31" s="1285" t="s">
        <v>436</v>
      </c>
      <c r="C31" s="1286"/>
      <c r="D31" s="1286"/>
      <c r="E31" s="1287"/>
      <c r="F31" s="502">
        <v>7</v>
      </c>
      <c r="G31" s="952" t="s">
        <v>200</v>
      </c>
      <c r="H31" s="1077">
        <v>11</v>
      </c>
      <c r="I31" s="930">
        <f t="shared" si="0"/>
        <v>77</v>
      </c>
      <c r="J31" s="1078"/>
      <c r="K31" s="1077"/>
      <c r="L31" s="1102">
        <f t="shared" si="1"/>
        <v>77</v>
      </c>
      <c r="M31" s="983"/>
    </row>
    <row r="32" spans="1:13" x14ac:dyDescent="0.3">
      <c r="A32" s="846">
        <v>25</v>
      </c>
      <c r="B32" s="1285" t="s">
        <v>437</v>
      </c>
      <c r="C32" s="1286"/>
      <c r="D32" s="1286"/>
      <c r="E32" s="1287"/>
      <c r="F32" s="502">
        <v>2</v>
      </c>
      <c r="G32" s="952" t="s">
        <v>200</v>
      </c>
      <c r="H32" s="1077">
        <v>13</v>
      </c>
      <c r="I32" s="930">
        <f t="shared" si="0"/>
        <v>26</v>
      </c>
      <c r="J32" s="1078"/>
      <c r="K32" s="1077"/>
      <c r="L32" s="1102">
        <f t="shared" si="1"/>
        <v>26</v>
      </c>
      <c r="M32" s="983"/>
    </row>
    <row r="33" spans="1:13" x14ac:dyDescent="0.3">
      <c r="A33" s="846">
        <v>26</v>
      </c>
      <c r="B33" s="1285" t="s">
        <v>515</v>
      </c>
      <c r="C33" s="1286"/>
      <c r="D33" s="1286"/>
      <c r="E33" s="1287"/>
      <c r="F33" s="502">
        <v>2</v>
      </c>
      <c r="G33" s="952" t="s">
        <v>236</v>
      </c>
      <c r="H33" s="1077">
        <v>250</v>
      </c>
      <c r="I33" s="930">
        <f t="shared" si="0"/>
        <v>500</v>
      </c>
      <c r="J33" s="1078"/>
      <c r="K33" s="1077"/>
      <c r="L33" s="1102">
        <f t="shared" si="1"/>
        <v>500</v>
      </c>
      <c r="M33" s="983"/>
    </row>
    <row r="34" spans="1:13" x14ac:dyDescent="0.3">
      <c r="A34" s="846"/>
      <c r="B34" s="1149" t="s">
        <v>514</v>
      </c>
      <c r="C34" s="1150"/>
      <c r="D34" s="1150"/>
      <c r="E34" s="1151"/>
      <c r="F34" s="502"/>
      <c r="G34" s="952"/>
      <c r="H34" s="1077"/>
      <c r="I34" s="930"/>
      <c r="J34" s="1078"/>
      <c r="K34" s="1077"/>
      <c r="L34" s="1102"/>
      <c r="M34" s="996"/>
    </row>
    <row r="35" spans="1:13" x14ac:dyDescent="0.3">
      <c r="A35" s="855"/>
      <c r="B35" s="857"/>
      <c r="C35" s="649"/>
      <c r="D35" s="649"/>
      <c r="E35" s="419" t="s">
        <v>61</v>
      </c>
      <c r="F35" s="912"/>
      <c r="G35" s="954"/>
      <c r="H35" s="1133"/>
      <c r="I35" s="1134">
        <f>SUM(I8:I33)</f>
        <v>12120</v>
      </c>
      <c r="J35" s="1135"/>
      <c r="K35" s="1105">
        <f>SUM(K8:K33)</f>
        <v>0</v>
      </c>
      <c r="L35" s="1106">
        <f>SUM(L8:L33)</f>
        <v>12120</v>
      </c>
      <c r="M35" s="356"/>
    </row>
    <row r="36" spans="1:13" x14ac:dyDescent="0.3">
      <c r="A36" s="846"/>
      <c r="B36" s="981"/>
      <c r="C36" s="982"/>
      <c r="D36" s="982"/>
      <c r="E36" s="990" t="s">
        <v>62</v>
      </c>
      <c r="F36" s="502"/>
      <c r="G36" s="952"/>
      <c r="H36" s="1136"/>
      <c r="I36" s="1096">
        <f>I35</f>
        <v>12120</v>
      </c>
      <c r="J36" s="1137"/>
      <c r="K36" s="1103">
        <f>K35</f>
        <v>0</v>
      </c>
      <c r="L36" s="1104">
        <f>I36+K36</f>
        <v>12120</v>
      </c>
      <c r="M36" s="983"/>
    </row>
    <row r="37" spans="1:13" x14ac:dyDescent="0.3">
      <c r="A37" s="846">
        <v>27</v>
      </c>
      <c r="B37" s="981" t="s">
        <v>219</v>
      </c>
      <c r="C37" s="982"/>
      <c r="D37" s="982"/>
      <c r="E37" s="983"/>
      <c r="F37" s="502">
        <v>7</v>
      </c>
      <c r="G37" s="952" t="s">
        <v>201</v>
      </c>
      <c r="H37" s="1077">
        <f>'[5]อื่น ๆ'!$D$22</f>
        <v>12</v>
      </c>
      <c r="I37" s="930">
        <f t="shared" si="0"/>
        <v>84</v>
      </c>
      <c r="J37" s="1078"/>
      <c r="K37" s="1077"/>
      <c r="L37" s="1102">
        <f t="shared" si="1"/>
        <v>84</v>
      </c>
      <c r="M37" s="983"/>
    </row>
    <row r="38" spans="1:13" x14ac:dyDescent="0.3">
      <c r="A38" s="846">
        <v>28</v>
      </c>
      <c r="B38" s="981" t="s">
        <v>237</v>
      </c>
      <c r="C38" s="982"/>
      <c r="D38" s="982"/>
      <c r="E38" s="983"/>
      <c r="F38" s="502">
        <v>70</v>
      </c>
      <c r="G38" s="952" t="s">
        <v>238</v>
      </c>
      <c r="H38" s="1077">
        <v>0</v>
      </c>
      <c r="I38" s="930">
        <f t="shared" si="0"/>
        <v>0</v>
      </c>
      <c r="J38" s="1078">
        <v>15</v>
      </c>
      <c r="K38" s="1077">
        <f>INT(J38*F38)</f>
        <v>1050</v>
      </c>
      <c r="L38" s="1102">
        <f t="shared" si="1"/>
        <v>1050</v>
      </c>
      <c r="M38" s="983"/>
    </row>
    <row r="39" spans="1:13" x14ac:dyDescent="0.3">
      <c r="A39" s="846">
        <v>29</v>
      </c>
      <c r="B39" s="981" t="s">
        <v>280</v>
      </c>
      <c r="C39" s="982"/>
      <c r="D39" s="982"/>
      <c r="E39" s="983"/>
      <c r="F39" s="502"/>
      <c r="G39" s="952"/>
      <c r="H39" s="1077"/>
      <c r="I39" s="930"/>
      <c r="J39" s="1078"/>
      <c r="K39" s="1077">
        <v>2100</v>
      </c>
      <c r="L39" s="1102">
        <f t="shared" si="1"/>
        <v>2100</v>
      </c>
      <c r="M39" s="983"/>
    </row>
    <row r="40" spans="1:13" s="1016" customFormat="1" x14ac:dyDescent="0.3">
      <c r="A40" s="885"/>
      <c r="B40" s="941" t="s">
        <v>204</v>
      </c>
      <c r="C40" s="820"/>
      <c r="D40" s="820"/>
      <c r="E40" s="821"/>
      <c r="F40" s="904"/>
      <c r="G40" s="916"/>
      <c r="H40" s="1103"/>
      <c r="I40" s="1096">
        <f>SUM(I36:I38)</f>
        <v>12204</v>
      </c>
      <c r="J40" s="1078"/>
      <c r="K40" s="1103">
        <f>SUM(K36:K39)</f>
        <v>3150</v>
      </c>
      <c r="L40" s="1104">
        <f>SUM(L36:L39)</f>
        <v>15354</v>
      </c>
      <c r="M40" s="984"/>
    </row>
    <row r="41" spans="1:13" s="1016" customFormat="1" x14ac:dyDescent="0.3">
      <c r="A41" s="885"/>
      <c r="B41" s="956" t="s">
        <v>49</v>
      </c>
      <c r="C41" s="957"/>
      <c r="D41" s="957"/>
      <c r="E41" s="958"/>
      <c r="F41" s="904"/>
      <c r="G41" s="916"/>
      <c r="H41" s="1105"/>
      <c r="I41" s="1096"/>
      <c r="J41" s="1080"/>
      <c r="K41" s="1105"/>
      <c r="L41" s="1106">
        <f>ROUNDDOWN(L40,-1)</f>
        <v>15350</v>
      </c>
      <c r="M41" s="984"/>
    </row>
    <row r="42" spans="1:13" x14ac:dyDescent="0.3">
      <c r="A42" s="859"/>
      <c r="B42" s="823"/>
      <c r="C42" s="823"/>
      <c r="D42" s="823"/>
      <c r="E42" s="823"/>
      <c r="F42" s="826"/>
      <c r="G42" s="826"/>
      <c r="H42" s="826"/>
      <c r="I42" s="826"/>
      <c r="J42" s="826"/>
      <c r="K42" s="826"/>
      <c r="L42" s="826"/>
      <c r="M42" s="955" t="str">
        <f>CONCATENATE("(เงิน",BAHTTEXT(L41),")")</f>
        <v>(เงินหนึ่งหมื่นห้าพันสามร้อยห้าสิบบาทถ้วน)</v>
      </c>
    </row>
    <row r="43" spans="1:13" s="448" customFormat="1" ht="21.75" customHeight="1" x14ac:dyDescent="0.3">
      <c r="A43" s="987"/>
      <c r="B43" s="443"/>
      <c r="C43" s="444"/>
      <c r="D43" s="445"/>
      <c r="E43" s="637"/>
      <c r="F43" s="446"/>
      <c r="G43" s="447"/>
      <c r="H43" s="1323"/>
      <c r="I43" s="1323"/>
      <c r="J43" s="1323"/>
      <c r="K43" s="1323"/>
    </row>
    <row r="44" spans="1:13" s="448" customFormat="1" ht="21.75" customHeight="1" x14ac:dyDescent="0.3">
      <c r="B44" s="375"/>
      <c r="C44" s="375"/>
      <c r="G44" s="449"/>
      <c r="I44" s="449"/>
      <c r="J44" s="448" t="s">
        <v>7</v>
      </c>
    </row>
    <row r="45" spans="1:13" s="693" customFormat="1" ht="21.75" customHeight="1" x14ac:dyDescent="0.3">
      <c r="B45" s="1206"/>
      <c r="C45" s="1206"/>
      <c r="D45" s="992"/>
      <c r="E45" s="992"/>
      <c r="F45" s="992"/>
      <c r="G45" s="992"/>
      <c r="H45" s="1160"/>
      <c r="I45" s="978"/>
      <c r="J45" s="1273"/>
      <c r="K45" s="1273"/>
      <c r="L45" s="1273"/>
      <c r="M45" s="1273"/>
    </row>
    <row r="46" spans="1:13" s="693" customFormat="1" x14ac:dyDescent="0.3">
      <c r="B46" s="1313"/>
      <c r="C46" s="1313"/>
      <c r="D46" s="1206"/>
      <c r="E46" s="1206"/>
      <c r="F46" s="1206"/>
      <c r="G46" s="1206"/>
      <c r="H46" s="1206"/>
      <c r="I46" s="978"/>
      <c r="J46" s="1206"/>
      <c r="K46" s="1206"/>
      <c r="L46" s="1206"/>
      <c r="M46" s="1206"/>
    </row>
    <row r="47" spans="1:13" s="693" customFormat="1" x14ac:dyDescent="0.3">
      <c r="B47" s="1313"/>
      <c r="C47" s="1313"/>
      <c r="D47" s="1206"/>
      <c r="E47" s="1206"/>
      <c r="F47" s="1206"/>
      <c r="G47" s="1206"/>
      <c r="H47" s="1206"/>
      <c r="I47" s="978"/>
      <c r="J47" s="1206"/>
      <c r="K47" s="1206"/>
      <c r="L47" s="1206"/>
      <c r="M47" s="1206"/>
    </row>
    <row r="48" spans="1:13" s="693" customFormat="1" x14ac:dyDescent="0.3">
      <c r="B48" s="1313"/>
      <c r="C48" s="1313"/>
      <c r="D48" s="978"/>
      <c r="E48" s="978"/>
      <c r="F48" s="978"/>
      <c r="G48" s="978"/>
      <c r="H48" s="1148"/>
      <c r="I48" s="978"/>
      <c r="J48" s="978"/>
      <c r="K48" s="978"/>
      <c r="L48" s="978"/>
      <c r="M48" s="978"/>
    </row>
    <row r="49" spans="2:15" s="693" customFormat="1" x14ac:dyDescent="0.3">
      <c r="B49" s="1313"/>
      <c r="C49" s="1313"/>
      <c r="D49" s="691"/>
      <c r="E49" s="691"/>
      <c r="F49" s="695"/>
      <c r="G49" s="695"/>
      <c r="H49" s="695"/>
      <c r="I49" s="764"/>
      <c r="J49" s="992"/>
      <c r="K49" s="992"/>
      <c r="L49" s="992"/>
      <c r="M49" s="992"/>
    </row>
    <row r="50" spans="2:15" s="693" customFormat="1" ht="21.75" customHeight="1" x14ac:dyDescent="0.3">
      <c r="B50" s="1206"/>
      <c r="C50" s="1206"/>
      <c r="D50" s="992"/>
      <c r="E50" s="992"/>
      <c r="F50" s="992"/>
      <c r="G50" s="992"/>
      <c r="H50" s="1160"/>
      <c r="I50" s="978"/>
      <c r="J50" s="992"/>
      <c r="K50" s="992"/>
      <c r="L50" s="992"/>
      <c r="M50" s="992"/>
    </row>
    <row r="51" spans="2:15" s="693" customFormat="1" ht="21.75" customHeight="1" x14ac:dyDescent="0.3">
      <c r="B51" s="691"/>
      <c r="C51" s="691"/>
      <c r="D51" s="1206"/>
      <c r="E51" s="1206"/>
      <c r="F51" s="1206"/>
      <c r="G51" s="1206"/>
      <c r="H51" s="1206"/>
      <c r="I51" s="978"/>
      <c r="J51" s="1206"/>
      <c r="K51" s="1206"/>
      <c r="L51" s="1206"/>
      <c r="M51" s="1206"/>
      <c r="N51" s="992"/>
    </row>
    <row r="52" spans="2:15" s="693" customFormat="1" ht="21.75" customHeight="1" x14ac:dyDescent="0.3">
      <c r="B52" s="691"/>
      <c r="C52" s="1160"/>
      <c r="D52" s="1206"/>
      <c r="E52" s="1206"/>
      <c r="F52" s="1206"/>
      <c r="G52" s="1206"/>
      <c r="H52" s="1206"/>
      <c r="I52" s="992"/>
      <c r="J52" s="1206"/>
      <c r="K52" s="1206"/>
      <c r="L52" s="1206"/>
      <c r="M52" s="1206"/>
      <c r="N52" s="992"/>
      <c r="O52" s="992"/>
    </row>
    <row r="53" spans="2:15" s="448" customFormat="1" ht="21.75" customHeight="1" x14ac:dyDescent="0.3">
      <c r="C53" s="375"/>
      <c r="J53" s="449"/>
    </row>
  </sheetData>
  <mergeCells count="48">
    <mergeCell ref="B25:E25"/>
    <mergeCell ref="B26:E26"/>
    <mergeCell ref="B32:E32"/>
    <mergeCell ref="B33:E33"/>
    <mergeCell ref="B27:E27"/>
    <mergeCell ref="B28:E28"/>
    <mergeCell ref="B29:E29"/>
    <mergeCell ref="B30:E30"/>
    <mergeCell ref="B31:E31"/>
    <mergeCell ref="B20:E20"/>
    <mergeCell ref="B21:E21"/>
    <mergeCell ref="B22:E22"/>
    <mergeCell ref="B23:E23"/>
    <mergeCell ref="B24:E24"/>
    <mergeCell ref="B15:E15"/>
    <mergeCell ref="B16:E16"/>
    <mergeCell ref="B17:E17"/>
    <mergeCell ref="B18:E18"/>
    <mergeCell ref="B19:E19"/>
    <mergeCell ref="B10:E10"/>
    <mergeCell ref="B11:E11"/>
    <mergeCell ref="B12:E12"/>
    <mergeCell ref="B13:E13"/>
    <mergeCell ref="B14:E14"/>
    <mergeCell ref="B6:E7"/>
    <mergeCell ref="A6:A7"/>
    <mergeCell ref="B8:E8"/>
    <mergeCell ref="B9:E9"/>
    <mergeCell ref="F6:G7"/>
    <mergeCell ref="J52:M52"/>
    <mergeCell ref="J45:M45"/>
    <mergeCell ref="B46:C46"/>
    <mergeCell ref="J46:M46"/>
    <mergeCell ref="B47:C47"/>
    <mergeCell ref="J47:M47"/>
    <mergeCell ref="D46:H46"/>
    <mergeCell ref="D47:H47"/>
    <mergeCell ref="D51:H51"/>
    <mergeCell ref="D52:H52"/>
    <mergeCell ref="B45:C45"/>
    <mergeCell ref="B48:C48"/>
    <mergeCell ref="B49:C49"/>
    <mergeCell ref="B50:C50"/>
    <mergeCell ref="J6:K6"/>
    <mergeCell ref="H6:I6"/>
    <mergeCell ref="M6:M7"/>
    <mergeCell ref="J51:M51"/>
    <mergeCell ref="H43:K43"/>
  </mergeCells>
  <phoneticPr fontId="30" type="noConversion"/>
  <pageMargins left="0.39370078740157483" right="0.19685039370078741" top="0.78740157480314965" bottom="0.39370078740157483" header="0.31496062992125984" footer="0.31496062992125984"/>
  <pageSetup paperSize="9" scale="97" orientation="portrait" r:id="rId1"/>
  <headerFooter alignWithMargins="0">
    <oddHeader>&amp;Rแบบ ปร. 4</oddHeader>
  </headerFooter>
  <rowBreaks count="1" manualBreakCount="1">
    <brk id="35" max="16383" man="1"/>
  </rowBreaks>
  <colBreaks count="1" manualBreakCount="1">
    <brk id="1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opLeftCell="A7" workbookViewId="0">
      <selection activeCell="A4" sqref="A4:XFD4"/>
    </sheetView>
  </sheetViews>
  <sheetFormatPr defaultRowHeight="18.75" x14ac:dyDescent="0.3"/>
  <cols>
    <col min="1" max="1" width="9.7109375" style="448" customWidth="1"/>
    <col min="2" max="2" width="13.28515625" style="375" customWidth="1"/>
    <col min="3" max="3" width="16.7109375" style="375" customWidth="1"/>
    <col min="4" max="4" width="6" style="448" customWidth="1"/>
    <col min="5" max="5" width="6.28515625" style="448" customWidth="1"/>
    <col min="6" max="6" width="12.5703125" style="448" customWidth="1"/>
    <col min="7" max="7" width="10" style="448" customWidth="1"/>
    <col min="8" max="8" width="13.85546875" style="448" customWidth="1"/>
    <col min="9" max="9" width="11.7109375" style="448" customWidth="1"/>
    <col min="10" max="10" width="10.140625" style="448" bestFit="1" customWidth="1"/>
    <col min="11" max="11" width="8" style="448" bestFit="1" customWidth="1"/>
    <col min="12" max="16384" width="9.140625" style="448"/>
  </cols>
  <sheetData>
    <row r="1" spans="1:11" s="375" customFormat="1" ht="21.75" customHeight="1" x14ac:dyDescent="0.3">
      <c r="A1" s="988" t="s">
        <v>50</v>
      </c>
      <c r="B1" s="360"/>
      <c r="C1" s="493" t="s">
        <v>113</v>
      </c>
      <c r="D1" s="520"/>
      <c r="E1" s="513"/>
      <c r="F1" s="521"/>
      <c r="G1" s="362"/>
      <c r="H1" s="362"/>
      <c r="I1" s="361"/>
      <c r="J1" s="363"/>
      <c r="K1" s="364"/>
    </row>
    <row r="2" spans="1:11" s="375" customFormat="1" ht="21.75" customHeight="1" x14ac:dyDescent="0.3">
      <c r="A2" s="988" t="str">
        <f>'แบบ ปร.6'!$A$2</f>
        <v>สถานที่ก่อสร้าง</v>
      </c>
      <c r="B2" s="493"/>
      <c r="C2" s="510" t="str">
        <f>โรงสูบน้ำ!C2</f>
        <v>บ้านหัวตลาด หมู่ที่ 4 ตำบลสำพะเนียง อำเภอโนนแดง จังหวัดนครราชสีมา</v>
      </c>
      <c r="D2" s="510"/>
      <c r="E2" s="510"/>
      <c r="F2" s="510"/>
      <c r="G2" s="510"/>
      <c r="H2" s="1019"/>
      <c r="I2" s="523"/>
      <c r="J2" s="523"/>
      <c r="K2" s="367"/>
    </row>
    <row r="3" spans="1:11" s="375" customFormat="1" ht="21.75" customHeight="1" x14ac:dyDescent="0.3">
      <c r="A3" s="758" t="s">
        <v>368</v>
      </c>
      <c r="B3" s="360"/>
      <c r="C3" s="510" t="str">
        <f>โรงสูบน้ำ!C3</f>
        <v>สำนักบริหารจัดการน้ำ  กรมทรัพยากรน้ำ</v>
      </c>
      <c r="D3" s="512"/>
      <c r="E3" s="1010"/>
      <c r="F3" s="514"/>
      <c r="G3" s="368"/>
      <c r="H3" s="1009" t="s">
        <v>16</v>
      </c>
      <c r="I3" s="514" t="s">
        <v>51</v>
      </c>
      <c r="J3" s="366"/>
      <c r="K3" s="367"/>
    </row>
    <row r="4" spans="1:11" s="375" customFormat="1" ht="21.75" customHeight="1" x14ac:dyDescent="0.3">
      <c r="A4" s="988"/>
      <c r="B4" s="360"/>
      <c r="C4" s="510"/>
      <c r="D4" s="510"/>
      <c r="E4" s="510"/>
      <c r="F4" s="510"/>
      <c r="G4" s="510"/>
      <c r="H4" s="1009"/>
      <c r="I4" s="1045"/>
      <c r="J4" s="1014"/>
      <c r="K4" s="1045"/>
    </row>
    <row r="5" spans="1:11" s="375" customFormat="1" ht="21.75" customHeight="1" x14ac:dyDescent="0.3">
      <c r="A5" s="637"/>
      <c r="B5" s="370"/>
      <c r="C5" s="370"/>
      <c r="D5" s="371"/>
      <c r="E5" s="370"/>
      <c r="F5" s="372"/>
      <c r="G5" s="373"/>
      <c r="H5" s="373"/>
      <c r="I5" s="372"/>
      <c r="J5" s="374"/>
    </row>
    <row r="6" spans="1:11" s="375" customFormat="1" ht="21.75" customHeight="1" x14ac:dyDescent="0.3">
      <c r="A6" s="1306" t="s">
        <v>3</v>
      </c>
      <c r="B6" s="1318" t="s">
        <v>21</v>
      </c>
      <c r="C6" s="1319"/>
      <c r="D6" s="1314" t="s">
        <v>54</v>
      </c>
      <c r="E6" s="1315"/>
      <c r="F6" s="1308" t="s">
        <v>55</v>
      </c>
      <c r="G6" s="1309"/>
      <c r="H6" s="1308" t="s">
        <v>56</v>
      </c>
      <c r="I6" s="1309"/>
      <c r="J6" s="985" t="s">
        <v>57</v>
      </c>
      <c r="K6" s="1306" t="s">
        <v>10</v>
      </c>
    </row>
    <row r="7" spans="1:11" s="375" customFormat="1" ht="21.75" customHeight="1" x14ac:dyDescent="0.3">
      <c r="A7" s="1307"/>
      <c r="B7" s="1320"/>
      <c r="C7" s="1321"/>
      <c r="D7" s="1316"/>
      <c r="E7" s="1317"/>
      <c r="F7" s="890" t="s">
        <v>58</v>
      </c>
      <c r="G7" s="891" t="s">
        <v>49</v>
      </c>
      <c r="H7" s="890" t="s">
        <v>58</v>
      </c>
      <c r="I7" s="892" t="s">
        <v>49</v>
      </c>
      <c r="J7" s="986" t="s">
        <v>8</v>
      </c>
      <c r="K7" s="1307"/>
    </row>
    <row r="8" spans="1:11" ht="21.75" customHeight="1" x14ac:dyDescent="0.3">
      <c r="A8" s="989">
        <v>1</v>
      </c>
      <c r="B8" s="1020" t="str">
        <f>[2]งานดิน!$B$8</f>
        <v xml:space="preserve">ทดสอบดินวิธี Boring Test (SPT.) </v>
      </c>
      <c r="C8" s="1021"/>
      <c r="D8" s="1022">
        <v>1</v>
      </c>
      <c r="E8" s="1023" t="str">
        <f t="array" ref="E8:F8">[2]งานดิน!$C$8:$D$8</f>
        <v>จุด</v>
      </c>
      <c r="F8" s="1024" t="str">
        <v>-</v>
      </c>
      <c r="G8" s="1025" t="str">
        <f>IF(F8="-","-",D8*F8)</f>
        <v>-</v>
      </c>
      <c r="H8" s="1026">
        <v>13500</v>
      </c>
      <c r="I8" s="1025">
        <f>IF(H8="-","-",H8*D8)</f>
        <v>13500</v>
      </c>
      <c r="J8" s="1027">
        <f>SUM(G8,I8)</f>
        <v>13500</v>
      </c>
      <c r="K8" s="1028"/>
    </row>
    <row r="9" spans="1:11" ht="21.75" customHeight="1" x14ac:dyDescent="0.3">
      <c r="A9" s="765"/>
      <c r="B9" s="1029"/>
      <c r="C9" s="488"/>
      <c r="D9" s="1030"/>
      <c r="E9" s="830"/>
      <c r="F9" s="1031"/>
      <c r="G9" s="1032"/>
      <c r="H9" s="1033"/>
      <c r="I9" s="1032"/>
      <c r="J9" s="762"/>
      <c r="K9" s="762"/>
    </row>
    <row r="10" spans="1:11" ht="21.75" customHeight="1" x14ac:dyDescent="0.3">
      <c r="A10" s="765"/>
      <c r="B10" s="1029"/>
      <c r="C10" s="488"/>
      <c r="D10" s="1030"/>
      <c r="E10" s="830"/>
      <c r="F10" s="1031"/>
      <c r="G10" s="1032"/>
      <c r="H10" s="1033"/>
      <c r="I10" s="1032"/>
      <c r="J10" s="762"/>
      <c r="K10" s="762"/>
    </row>
    <row r="11" spans="1:11" s="1018" customFormat="1" ht="21.75" customHeight="1" x14ac:dyDescent="0.3">
      <c r="A11" s="765"/>
      <c r="B11" s="1029"/>
      <c r="C11" s="488"/>
      <c r="D11" s="1030"/>
      <c r="E11" s="830"/>
      <c r="F11" s="1031"/>
      <c r="G11" s="1032"/>
      <c r="H11" s="1033"/>
      <c r="I11" s="1032"/>
      <c r="J11" s="762"/>
      <c r="K11" s="762"/>
    </row>
    <row r="12" spans="1:11" s="375" customFormat="1" ht="21.75" customHeight="1" x14ac:dyDescent="0.3">
      <c r="A12" s="1034"/>
      <c r="B12" s="1035"/>
      <c r="C12" s="1036" t="s">
        <v>44</v>
      </c>
      <c r="D12" s="1037"/>
      <c r="E12" s="988"/>
      <c r="F12" s="1038"/>
      <c r="G12" s="1039">
        <f>SUM(G8:G11)</f>
        <v>0</v>
      </c>
      <c r="H12" s="494"/>
      <c r="I12" s="1039">
        <f>SUM(I8:I11)</f>
        <v>13500</v>
      </c>
      <c r="J12" s="1040">
        <f>SUM(J8:J11)</f>
        <v>13500</v>
      </c>
      <c r="K12" s="1041"/>
    </row>
    <row r="13" spans="1:11" ht="21.75" customHeight="1" x14ac:dyDescent="0.3">
      <c r="A13" s="385"/>
      <c r="B13" s="430"/>
      <c r="C13" s="419" t="s">
        <v>59</v>
      </c>
      <c r="D13" s="1042"/>
      <c r="E13" s="1043"/>
      <c r="F13" s="432"/>
      <c r="G13" s="1044"/>
      <c r="H13" s="434"/>
      <c r="I13" s="1044"/>
      <c r="J13" s="433">
        <f>ROUNDDOWN(J12,0)</f>
        <v>13500</v>
      </c>
      <c r="K13" s="495"/>
    </row>
    <row r="14" spans="1:11" ht="21.75" customHeight="1" x14ac:dyDescent="0.3">
      <c r="A14" s="375"/>
      <c r="C14" s="448"/>
    </row>
    <row r="15" spans="1:11" ht="21.75" customHeight="1" x14ac:dyDescent="0.3">
      <c r="A15" s="375"/>
      <c r="C15" s="448"/>
    </row>
    <row r="16" spans="1:11" s="693" customFormat="1" ht="21.75" customHeight="1" x14ac:dyDescent="0.3">
      <c r="A16" s="1206"/>
      <c r="B16" s="1206"/>
      <c r="C16" s="992"/>
      <c r="D16" s="992"/>
      <c r="E16" s="992"/>
      <c r="F16" s="992"/>
      <c r="G16" s="978"/>
      <c r="H16" s="1273"/>
      <c r="I16" s="1273"/>
      <c r="J16" s="1273"/>
      <c r="K16" s="1273"/>
    </row>
    <row r="17" spans="1:13" s="693" customFormat="1" x14ac:dyDescent="0.3">
      <c r="A17" s="1313"/>
      <c r="B17" s="1313"/>
      <c r="C17" s="1206"/>
      <c r="D17" s="1206"/>
      <c r="E17" s="1206"/>
      <c r="F17" s="978"/>
      <c r="G17" s="978"/>
      <c r="H17" s="1206"/>
      <c r="I17" s="1206"/>
      <c r="J17" s="1206"/>
      <c r="K17" s="1206"/>
    </row>
    <row r="18" spans="1:13" s="693" customFormat="1" x14ac:dyDescent="0.3">
      <c r="A18" s="1313"/>
      <c r="B18" s="1313"/>
      <c r="C18" s="1206"/>
      <c r="D18" s="1206"/>
      <c r="E18" s="1206"/>
      <c r="F18" s="978"/>
      <c r="G18" s="978"/>
      <c r="H18" s="1206"/>
      <c r="I18" s="1206"/>
      <c r="J18" s="1206"/>
      <c r="K18" s="1206"/>
    </row>
    <row r="19" spans="1:13" s="693" customFormat="1" x14ac:dyDescent="0.3">
      <c r="A19" s="1313"/>
      <c r="B19" s="1313"/>
      <c r="C19" s="978"/>
      <c r="D19" s="978"/>
      <c r="E19" s="978"/>
      <c r="F19" s="978"/>
      <c r="G19" s="978"/>
      <c r="H19" s="978"/>
      <c r="I19" s="978"/>
      <c r="J19" s="978"/>
      <c r="K19" s="978"/>
    </row>
    <row r="20" spans="1:13" s="693" customFormat="1" x14ac:dyDescent="0.3">
      <c r="A20" s="1313"/>
      <c r="B20" s="1313"/>
      <c r="C20" s="691"/>
      <c r="D20" s="691"/>
      <c r="E20" s="695"/>
      <c r="F20" s="695"/>
      <c r="G20" s="764"/>
      <c r="H20" s="992"/>
      <c r="I20" s="992"/>
      <c r="J20" s="992"/>
      <c r="K20" s="992"/>
    </row>
    <row r="21" spans="1:13" s="693" customFormat="1" ht="21.75" customHeight="1" x14ac:dyDescent="0.3">
      <c r="A21" s="1206"/>
      <c r="B21" s="1206"/>
      <c r="C21" s="992"/>
      <c r="D21" s="992"/>
      <c r="E21" s="992"/>
      <c r="F21" s="992"/>
      <c r="G21" s="978"/>
      <c r="H21" s="992"/>
      <c r="I21" s="992"/>
      <c r="J21" s="992"/>
      <c r="K21" s="992"/>
    </row>
    <row r="22" spans="1:13" s="693" customFormat="1" ht="21.75" customHeight="1" x14ac:dyDescent="0.3">
      <c r="A22" s="691"/>
      <c r="B22" s="691"/>
      <c r="C22" s="1206"/>
      <c r="D22" s="1206"/>
      <c r="E22" s="1206"/>
      <c r="F22" s="978"/>
      <c r="G22" s="978"/>
      <c r="H22" s="1206"/>
      <c r="I22" s="1206"/>
      <c r="J22" s="1206"/>
      <c r="K22" s="1206"/>
      <c r="L22" s="992"/>
    </row>
    <row r="23" spans="1:13" s="693" customFormat="1" ht="21.75" customHeight="1" x14ac:dyDescent="0.3">
      <c r="A23" s="691"/>
      <c r="B23" s="1206"/>
      <c r="C23" s="1206"/>
      <c r="D23" s="1206"/>
      <c r="E23" s="1206"/>
      <c r="F23" s="1206"/>
      <c r="G23" s="992"/>
      <c r="H23" s="1206"/>
      <c r="I23" s="1206"/>
      <c r="J23" s="1206"/>
      <c r="K23" s="1206"/>
      <c r="L23" s="992"/>
      <c r="M23" s="992"/>
    </row>
  </sheetData>
  <mergeCells count="21">
    <mergeCell ref="A21:B21"/>
    <mergeCell ref="C22:E22"/>
    <mergeCell ref="H22:K22"/>
    <mergeCell ref="B23:F23"/>
    <mergeCell ref="H23:K23"/>
    <mergeCell ref="A20:B20"/>
    <mergeCell ref="K6:K7"/>
    <mergeCell ref="A18:B18"/>
    <mergeCell ref="C18:E18"/>
    <mergeCell ref="H18:K18"/>
    <mergeCell ref="A19:B19"/>
    <mergeCell ref="A6:A7"/>
    <mergeCell ref="B6:C7"/>
    <mergeCell ref="D6:E7"/>
    <mergeCell ref="F6:G6"/>
    <mergeCell ref="H6:I6"/>
    <mergeCell ref="A16:B16"/>
    <mergeCell ref="H16:K16"/>
    <mergeCell ref="A17:B17"/>
    <mergeCell ref="C17:E17"/>
    <mergeCell ref="H17:K17"/>
  </mergeCells>
  <phoneticPr fontId="30" type="noConversion"/>
  <pageMargins left="0.39370078740157483" right="0.19685039370078741" top="0.78740157480314965" bottom="0.39370078740157483" header="0.31496062992125984" footer="0.31496062992125984"/>
  <pageSetup paperSize="9" scale="90" orientation="portrait" horizontalDpi="4294967294" r:id="rId1"/>
  <headerFooter alignWithMargins="0">
    <oddHeader xml:space="preserve">&amp;Rแบบ ปร.4 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3"/>
  <sheetViews>
    <sheetView zoomScaleSheetLayoutView="75" workbookViewId="0">
      <selection activeCell="A4" sqref="A4:XFD4"/>
    </sheetView>
  </sheetViews>
  <sheetFormatPr defaultRowHeight="21.75" x14ac:dyDescent="0.5"/>
  <cols>
    <col min="1" max="1" width="6.85546875" style="118" customWidth="1"/>
    <col min="2" max="2" width="21.7109375" style="51" customWidth="1"/>
    <col min="3" max="3" width="15.5703125" style="51" customWidth="1"/>
    <col min="4" max="4" width="5.5703125" style="118" customWidth="1"/>
    <col min="5" max="5" width="6" style="118" customWidth="1"/>
    <col min="6" max="6" width="11.7109375" style="118" customWidth="1"/>
    <col min="7" max="7" width="9.5703125" style="118" customWidth="1"/>
    <col min="8" max="8" width="11.7109375" style="118" customWidth="1"/>
    <col min="9" max="9" width="9.140625" style="118"/>
    <col min="10" max="10" width="11.28515625" style="51" customWidth="1"/>
    <col min="11" max="11" width="8" style="51" bestFit="1" customWidth="1"/>
    <col min="12" max="16384" width="9.140625" style="51"/>
  </cols>
  <sheetData>
    <row r="1" spans="1:11" ht="21.75" customHeight="1" x14ac:dyDescent="0.5">
      <c r="A1" s="359" t="s">
        <v>50</v>
      </c>
      <c r="B1" s="360"/>
      <c r="C1" s="1322" t="s">
        <v>509</v>
      </c>
      <c r="D1" s="1322"/>
      <c r="E1" s="1322"/>
      <c r="F1" s="1322"/>
      <c r="G1" s="1322"/>
      <c r="H1" s="1322"/>
      <c r="I1" s="361"/>
      <c r="J1" s="363"/>
      <c r="K1" s="364"/>
    </row>
    <row r="2" spans="1:11" ht="21.75" customHeight="1" x14ac:dyDescent="0.5">
      <c r="A2" s="359" t="str">
        <f>'[6]แบบ ปร.6'!$A$2</f>
        <v>สถานที่ก่อสร้าง</v>
      </c>
      <c r="B2" s="360"/>
      <c r="C2" s="493" t="str">
        <f>โรงสูบน้ำ!C2</f>
        <v>บ้านหัวตลาด หมู่ที่ 4 ตำบลสำพะเนียง อำเภอโนนแดง จังหวัดนครราชสีมา</v>
      </c>
      <c r="D2" s="493"/>
      <c r="E2" s="493"/>
      <c r="F2" s="493"/>
      <c r="G2" s="493"/>
      <c r="H2" s="493"/>
      <c r="I2" s="365"/>
      <c r="J2" s="523"/>
      <c r="K2" s="523"/>
    </row>
    <row r="3" spans="1:11" ht="21.75" customHeight="1" x14ac:dyDescent="0.5">
      <c r="A3" s="758" t="s">
        <v>368</v>
      </c>
      <c r="B3" s="360"/>
      <c r="C3" s="493" t="str">
        <f>โรงสูบน้ำ!C3</f>
        <v>สำนักบริหารจัดการน้ำ  กรมทรัพยากรน้ำ</v>
      </c>
      <c r="D3" s="493"/>
      <c r="E3" s="493"/>
      <c r="F3" s="493"/>
      <c r="G3" s="493"/>
      <c r="H3" s="365" t="s">
        <v>16</v>
      </c>
      <c r="I3" s="523" t="s">
        <v>51</v>
      </c>
      <c r="J3" s="366"/>
      <c r="K3" s="367"/>
    </row>
    <row r="4" spans="1:11" ht="21.75" customHeight="1" x14ac:dyDescent="0.5">
      <c r="A4" s="359"/>
      <c r="B4" s="360"/>
      <c r="C4" s="493"/>
      <c r="D4" s="510"/>
      <c r="E4" s="510"/>
      <c r="F4" s="510"/>
      <c r="G4" s="510"/>
      <c r="H4" s="365"/>
      <c r="I4" s="993"/>
      <c r="J4" s="993"/>
      <c r="K4" s="993"/>
    </row>
    <row r="5" spans="1:11" ht="21.75" customHeight="1" x14ac:dyDescent="0.5">
      <c r="A5" s="369"/>
      <c r="B5" s="370"/>
      <c r="C5" s="370"/>
      <c r="D5" s="371"/>
      <c r="E5" s="370"/>
      <c r="F5" s="372"/>
      <c r="G5" s="373"/>
      <c r="H5" s="373"/>
      <c r="I5" s="372"/>
      <c r="J5" s="374"/>
      <c r="K5" s="375"/>
    </row>
    <row r="6" spans="1:11" s="77" customFormat="1" ht="21.75" customHeight="1" x14ac:dyDescent="0.5">
      <c r="A6" s="376" t="s">
        <v>3</v>
      </c>
      <c r="B6" s="377" t="s">
        <v>21</v>
      </c>
      <c r="C6" s="378"/>
      <c r="D6" s="379" t="s">
        <v>54</v>
      </c>
      <c r="E6" s="380"/>
      <c r="F6" s="381" t="s">
        <v>55</v>
      </c>
      <c r="G6" s="382"/>
      <c r="H6" s="381" t="s">
        <v>56</v>
      </c>
      <c r="I6" s="383"/>
      <c r="J6" s="384" t="s">
        <v>57</v>
      </c>
      <c r="K6" s="376" t="s">
        <v>10</v>
      </c>
    </row>
    <row r="7" spans="1:11" s="77" customFormat="1" ht="21.75" customHeight="1" x14ac:dyDescent="0.5">
      <c r="A7" s="385"/>
      <c r="B7" s="386"/>
      <c r="C7" s="387"/>
      <c r="D7" s="388"/>
      <c r="E7" s="389"/>
      <c r="F7" s="526" t="s">
        <v>58</v>
      </c>
      <c r="G7" s="391" t="s">
        <v>49</v>
      </c>
      <c r="H7" s="526" t="s">
        <v>58</v>
      </c>
      <c r="I7" s="392" t="s">
        <v>49</v>
      </c>
      <c r="J7" s="385" t="s">
        <v>8</v>
      </c>
      <c r="K7" s="393"/>
    </row>
    <row r="8" spans="1:11" s="77" customFormat="1" ht="21.75" customHeight="1" x14ac:dyDescent="0.5">
      <c r="A8" s="478"/>
      <c r="B8" s="470" t="s">
        <v>101</v>
      </c>
      <c r="C8" s="480"/>
      <c r="D8" s="606"/>
      <c r="E8" s="607"/>
      <c r="F8" s="608"/>
      <c r="G8" s="609"/>
      <c r="H8" s="608"/>
      <c r="I8" s="610"/>
      <c r="J8" s="485"/>
      <c r="K8" s="401"/>
    </row>
    <row r="9" spans="1:11" ht="21.75" customHeight="1" x14ac:dyDescent="0.5">
      <c r="A9" s="406">
        <v>1</v>
      </c>
      <c r="B9" s="402" t="s">
        <v>102</v>
      </c>
      <c r="C9" s="401"/>
      <c r="D9" s="397"/>
      <c r="E9" s="611"/>
      <c r="F9" s="399"/>
      <c r="G9" s="399"/>
      <c r="H9" s="399"/>
      <c r="I9" s="399"/>
      <c r="J9" s="405"/>
      <c r="K9" s="401"/>
    </row>
    <row r="10" spans="1:11" ht="21.75" customHeight="1" x14ac:dyDescent="0.5">
      <c r="A10" s="406"/>
      <c r="B10" s="612" t="s">
        <v>103</v>
      </c>
      <c r="C10" s="401"/>
      <c r="D10" s="397"/>
      <c r="E10" s="398"/>
      <c r="F10" s="399"/>
      <c r="G10" s="399"/>
      <c r="H10" s="399"/>
      <c r="I10" s="399"/>
      <c r="J10" s="401"/>
      <c r="K10" s="401"/>
    </row>
    <row r="11" spans="1:11" ht="21.75" customHeight="1" x14ac:dyDescent="0.5">
      <c r="A11" s="406"/>
      <c r="B11" s="612" t="s">
        <v>104</v>
      </c>
      <c r="C11" s="401"/>
      <c r="D11" s="397"/>
      <c r="E11" s="398"/>
      <c r="F11" s="399"/>
      <c r="G11" s="399"/>
      <c r="H11" s="399"/>
      <c r="I11" s="399"/>
      <c r="J11" s="401"/>
      <c r="K11" s="401"/>
    </row>
    <row r="12" spans="1:11" ht="21.75" customHeight="1" x14ac:dyDescent="0.5">
      <c r="A12" s="406">
        <v>2</v>
      </c>
      <c r="B12" s="402" t="s">
        <v>105</v>
      </c>
      <c r="C12" s="401"/>
      <c r="D12" s="397">
        <v>1</v>
      </c>
      <c r="E12" s="398" t="s">
        <v>203</v>
      </c>
      <c r="F12" s="469">
        <v>0</v>
      </c>
      <c r="G12" s="469">
        <f>IF(F12="-","-",D12*F12)</f>
        <v>0</v>
      </c>
      <c r="H12" s="469">
        <v>0</v>
      </c>
      <c r="I12" s="469">
        <f>IF(H12="-","-",H12*D12)</f>
        <v>0</v>
      </c>
      <c r="J12" s="405">
        <f>SUM(G12,I12)</f>
        <v>0</v>
      </c>
      <c r="K12" s="401"/>
    </row>
    <row r="13" spans="1:11" ht="21.75" customHeight="1" x14ac:dyDescent="0.5">
      <c r="A13" s="406"/>
      <c r="B13" s="612" t="s">
        <v>106</v>
      </c>
      <c r="C13" s="401"/>
      <c r="D13" s="397"/>
      <c r="E13" s="398"/>
      <c r="F13" s="399"/>
      <c r="G13" s="399"/>
      <c r="H13" s="399"/>
      <c r="I13" s="399"/>
      <c r="J13" s="401"/>
      <c r="K13" s="401"/>
    </row>
    <row r="14" spans="1:11" ht="21.75" customHeight="1" x14ac:dyDescent="0.5">
      <c r="A14" s="406"/>
      <c r="B14" s="612" t="s">
        <v>273</v>
      </c>
      <c r="C14" s="409"/>
      <c r="D14" s="397"/>
      <c r="E14" s="398"/>
      <c r="F14" s="404"/>
      <c r="G14" s="404"/>
      <c r="H14" s="404"/>
      <c r="I14" s="404"/>
      <c r="J14" s="401"/>
      <c r="K14" s="401"/>
    </row>
    <row r="15" spans="1:11" ht="21.75" customHeight="1" x14ac:dyDescent="0.5">
      <c r="A15" s="406"/>
      <c r="B15" s="612" t="s">
        <v>108</v>
      </c>
      <c r="C15" s="409"/>
      <c r="D15" s="397"/>
      <c r="E15" s="398"/>
      <c r="F15" s="404"/>
      <c r="G15" s="404"/>
      <c r="H15" s="404"/>
      <c r="I15" s="404"/>
      <c r="J15" s="401"/>
      <c r="K15" s="401"/>
    </row>
    <row r="16" spans="1:11" ht="21.75" customHeight="1" x14ac:dyDescent="0.5">
      <c r="A16" s="406"/>
      <c r="B16" s="612" t="s">
        <v>109</v>
      </c>
      <c r="C16" s="409"/>
      <c r="D16" s="397"/>
      <c r="E16" s="398"/>
      <c r="F16" s="404"/>
      <c r="G16" s="404"/>
      <c r="H16" s="404"/>
      <c r="I16" s="404"/>
      <c r="J16" s="401"/>
      <c r="K16" s="401"/>
    </row>
    <row r="17" spans="1:13" ht="21.75" customHeight="1" x14ac:dyDescent="0.5">
      <c r="A17" s="406">
        <v>3</v>
      </c>
      <c r="B17" s="612" t="s">
        <v>274</v>
      </c>
      <c r="C17" s="409"/>
      <c r="D17" s="397">
        <v>1</v>
      </c>
      <c r="E17" s="398" t="s">
        <v>21</v>
      </c>
      <c r="F17" s="613">
        <v>0</v>
      </c>
      <c r="G17" s="469">
        <f>IF(F17="-","-",D17*F17)</f>
        <v>0</v>
      </c>
      <c r="H17" s="613">
        <v>0</v>
      </c>
      <c r="I17" s="469">
        <f>IF(H17="-","-",H17*D17)</f>
        <v>0</v>
      </c>
      <c r="J17" s="405">
        <f>SUM(G17,I17)</f>
        <v>0</v>
      </c>
      <c r="K17" s="401"/>
    </row>
    <row r="18" spans="1:13" s="77" customFormat="1" ht="21.75" customHeight="1" x14ac:dyDescent="0.5">
      <c r="A18" s="478"/>
      <c r="B18" s="395"/>
      <c r="C18" s="455" t="s">
        <v>44</v>
      </c>
      <c r="D18" s="479"/>
      <c r="E18" s="480"/>
      <c r="F18" s="481"/>
      <c r="G18" s="483">
        <f>SUM(G12:G17)</f>
        <v>0</v>
      </c>
      <c r="H18" s="482"/>
      <c r="I18" s="575">
        <f>SUM(I8:I17)</f>
        <v>0</v>
      </c>
      <c r="J18" s="484">
        <f>SUM(J12:J17)</f>
        <v>0</v>
      </c>
      <c r="K18" s="542"/>
    </row>
    <row r="19" spans="1:13" s="91" customFormat="1" ht="21.75" customHeight="1" x14ac:dyDescent="0.5">
      <c r="A19" s="604"/>
      <c r="B19" s="430"/>
      <c r="C19" s="552" t="s">
        <v>45</v>
      </c>
      <c r="D19" s="431"/>
      <c r="E19" s="387"/>
      <c r="F19" s="432"/>
      <c r="G19" s="432">
        <f>ROUNDDOWN(SUM(G18),0)</f>
        <v>0</v>
      </c>
      <c r="H19" s="424"/>
      <c r="I19" s="605">
        <f>ROUNDDOWN(SUM(I18),0)</f>
        <v>0</v>
      </c>
      <c r="J19" s="433">
        <f>SUM(G19,I19)</f>
        <v>0</v>
      </c>
      <c r="K19" s="495"/>
    </row>
    <row r="20" spans="1:13" s="91" customFormat="1" ht="21.75" customHeight="1" x14ac:dyDescent="0.5">
      <c r="A20" s="604"/>
      <c r="B20" s="430"/>
      <c r="C20" s="552"/>
      <c r="D20" s="431"/>
      <c r="E20" s="387"/>
      <c r="F20" s="432"/>
      <c r="G20" s="432"/>
      <c r="H20" s="424"/>
      <c r="I20" s="605"/>
      <c r="J20" s="433"/>
      <c r="K20" s="495"/>
    </row>
    <row r="21" spans="1:13" ht="21.75" customHeight="1" x14ac:dyDescent="0.5">
      <c r="A21" s="478"/>
      <c r="B21" s="542" t="s">
        <v>111</v>
      </c>
      <c r="C21" s="614"/>
      <c r="D21" s="479"/>
      <c r="E21" s="480"/>
      <c r="F21" s="481"/>
      <c r="G21" s="481"/>
      <c r="H21" s="399"/>
      <c r="I21" s="481"/>
      <c r="J21" s="483"/>
      <c r="K21" s="542"/>
    </row>
    <row r="22" spans="1:13" ht="21.75" customHeight="1" x14ac:dyDescent="0.5">
      <c r="A22" s="406">
        <v>1</v>
      </c>
      <c r="B22" s="402" t="str">
        <f>[5]งานไฟฟ้า!$B$6</f>
        <v>เสาไฟฟ้า คอร. ยาวไม่น้อยกว่า 8.00 ม.</v>
      </c>
      <c r="C22" s="438"/>
      <c r="D22" s="496">
        <v>1</v>
      </c>
      <c r="E22" s="398" t="str">
        <f>[5]งานไฟฟ้า!$C$6</f>
        <v>ต้น</v>
      </c>
      <c r="F22" s="399">
        <v>3500</v>
      </c>
      <c r="G22" s="399">
        <f t="shared" ref="G22:G28" si="0">IF(F22="-","-",D22*F22)</f>
        <v>3500</v>
      </c>
      <c r="H22" s="399">
        <f>[5]งานไฟฟ้า!$E$6</f>
        <v>500</v>
      </c>
      <c r="I22" s="399">
        <f t="shared" ref="I22:I28" si="1">IF(H22="-","-",H22*D22)</f>
        <v>500</v>
      </c>
      <c r="J22" s="405">
        <f t="shared" ref="J22:J28" si="2">SUM(G22,I22)</f>
        <v>4000</v>
      </c>
      <c r="K22" s="539"/>
    </row>
    <row r="23" spans="1:13" ht="21.75" customHeight="1" x14ac:dyDescent="0.5">
      <c r="A23" s="406">
        <v>2</v>
      </c>
      <c r="B23" s="402" t="s">
        <v>275</v>
      </c>
      <c r="C23" s="438"/>
      <c r="D23" s="496"/>
      <c r="E23" s="398"/>
      <c r="F23" s="399"/>
      <c r="G23" s="399"/>
      <c r="H23" s="469"/>
      <c r="I23" s="469"/>
      <c r="J23" s="405"/>
      <c r="K23" s="539"/>
    </row>
    <row r="24" spans="1:13" ht="21.75" customHeight="1" x14ac:dyDescent="0.5">
      <c r="A24" s="406"/>
      <c r="B24" s="402" t="s">
        <v>276</v>
      </c>
      <c r="C24" s="438"/>
      <c r="D24" s="496">
        <v>100</v>
      </c>
      <c r="E24" s="398" t="str">
        <f>[5]งานไฟฟ้า!$C$7</f>
        <v>ม.</v>
      </c>
      <c r="F24" s="399">
        <f>[5]งานไฟฟ้า!$D$7</f>
        <v>25</v>
      </c>
      <c r="G24" s="399">
        <f>IF(F24="-","-",D24*F24)</f>
        <v>2500</v>
      </c>
      <c r="H24" s="469">
        <v>0</v>
      </c>
      <c r="I24" s="469">
        <f>IF(H24="-","-",H24*D24)</f>
        <v>0</v>
      </c>
      <c r="J24" s="405">
        <f>SUM(G24,I24)</f>
        <v>2500</v>
      </c>
      <c r="K24" s="539"/>
    </row>
    <row r="25" spans="1:13" ht="21.75" customHeight="1" x14ac:dyDescent="0.5">
      <c r="A25" s="406">
        <v>3</v>
      </c>
      <c r="B25" s="402" t="str">
        <f>[5]งานไฟฟ้า!$B$8</f>
        <v>แผงควบคุมไฟฟ้าในโรงสูบน้ำ</v>
      </c>
      <c r="C25" s="438"/>
      <c r="D25" s="496">
        <v>1</v>
      </c>
      <c r="E25" s="398" t="str">
        <f>[5]งานไฟฟ้า!$C$8</f>
        <v>ชุด</v>
      </c>
      <c r="F25" s="399">
        <v>2200</v>
      </c>
      <c r="G25" s="399">
        <f t="shared" si="0"/>
        <v>2200</v>
      </c>
      <c r="H25" s="399">
        <v>210</v>
      </c>
      <c r="I25" s="399">
        <f t="shared" si="1"/>
        <v>210</v>
      </c>
      <c r="J25" s="405">
        <f t="shared" si="2"/>
        <v>2410</v>
      </c>
      <c r="K25" s="539"/>
    </row>
    <row r="26" spans="1:13" ht="21.75" customHeight="1" x14ac:dyDescent="0.5">
      <c r="A26" s="406">
        <v>4</v>
      </c>
      <c r="B26" s="402" t="str">
        <f>[5]งานไฟฟ้า!$B$9</f>
        <v>อุปกรณ์โยงยึดสายไฟฟ้า</v>
      </c>
      <c r="C26" s="438"/>
      <c r="D26" s="496">
        <v>4</v>
      </c>
      <c r="E26" s="398" t="str">
        <f>[5]งานไฟฟ้า!$C$9</f>
        <v>ชุด</v>
      </c>
      <c r="F26" s="399">
        <v>350</v>
      </c>
      <c r="G26" s="399">
        <f t="shared" si="0"/>
        <v>1400</v>
      </c>
      <c r="H26" s="615">
        <v>200</v>
      </c>
      <c r="I26" s="615">
        <f t="shared" si="1"/>
        <v>800</v>
      </c>
      <c r="J26" s="405">
        <f t="shared" si="2"/>
        <v>2200</v>
      </c>
      <c r="K26" s="539"/>
    </row>
    <row r="27" spans="1:13" ht="21.75" customHeight="1" x14ac:dyDescent="0.5">
      <c r="A27" s="406">
        <v>5</v>
      </c>
      <c r="B27" s="402" t="str">
        <f>[5]งานไฟฟ้า!$B$10</f>
        <v>สวิทซ์ลูกลอยอัตโนมัติ</v>
      </c>
      <c r="C27" s="438"/>
      <c r="D27" s="496">
        <v>2</v>
      </c>
      <c r="E27" s="398" t="str">
        <f>[5]งานไฟฟ้า!$C$10</f>
        <v>ชุด</v>
      </c>
      <c r="F27" s="399">
        <v>1320</v>
      </c>
      <c r="G27" s="399">
        <f t="shared" si="0"/>
        <v>2640</v>
      </c>
      <c r="H27" s="399">
        <v>450</v>
      </c>
      <c r="I27" s="399">
        <f t="shared" si="1"/>
        <v>900</v>
      </c>
      <c r="J27" s="405">
        <f t="shared" si="2"/>
        <v>3540</v>
      </c>
      <c r="K27" s="539"/>
    </row>
    <row r="28" spans="1:13" ht="21.75" customHeight="1" x14ac:dyDescent="0.5">
      <c r="A28" s="406">
        <v>6</v>
      </c>
      <c r="B28" s="402" t="str">
        <f>[5]งานไฟฟ้า!$B$13</f>
        <v>สายไฟฟ้า(ควบคุมสวิทซ์ลูกลอย)</v>
      </c>
      <c r="C28" s="438"/>
      <c r="D28" s="496">
        <v>40</v>
      </c>
      <c r="E28" s="410" t="str">
        <f>[5]งานไฟฟ้า!$C$13</f>
        <v>ม.</v>
      </c>
      <c r="F28" s="399">
        <f>[5]งานไฟฟ้า!$D$13</f>
        <v>15</v>
      </c>
      <c r="G28" s="399">
        <f t="shared" si="0"/>
        <v>600</v>
      </c>
      <c r="H28" s="399">
        <v>5</v>
      </c>
      <c r="I28" s="399">
        <f t="shared" si="1"/>
        <v>200</v>
      </c>
      <c r="J28" s="405">
        <f t="shared" si="2"/>
        <v>800</v>
      </c>
      <c r="K28" s="539"/>
    </row>
    <row r="29" spans="1:13" s="91" customFormat="1" ht="21.75" customHeight="1" x14ac:dyDescent="0.5">
      <c r="A29" s="616"/>
      <c r="B29" s="402"/>
      <c r="C29" s="401"/>
      <c r="D29" s="460"/>
      <c r="E29" s="410"/>
      <c r="F29" s="399"/>
      <c r="G29" s="399"/>
      <c r="H29" s="399"/>
      <c r="I29" s="399"/>
      <c r="J29" s="405"/>
      <c r="K29" s="401"/>
    </row>
    <row r="30" spans="1:13" ht="21.75" customHeight="1" x14ac:dyDescent="0.5">
      <c r="A30" s="478"/>
      <c r="B30" s="395"/>
      <c r="C30" s="455" t="s">
        <v>44</v>
      </c>
      <c r="D30" s="479"/>
      <c r="E30" s="480"/>
      <c r="F30" s="481"/>
      <c r="G30" s="483">
        <f>SUM(G22:G29)</f>
        <v>12840</v>
      </c>
      <c r="H30" s="482"/>
      <c r="I30" s="483">
        <f>SUM(I22:I29)</f>
        <v>2610</v>
      </c>
      <c r="J30" s="484">
        <f>SUM(J22:J29)</f>
        <v>15450</v>
      </c>
      <c r="K30" s="542"/>
      <c r="M30" s="350"/>
    </row>
    <row r="31" spans="1:13" ht="21.75" customHeight="1" x14ac:dyDescent="0.5">
      <c r="A31" s="385"/>
      <c r="B31" s="430"/>
      <c r="C31" s="419" t="s">
        <v>59</v>
      </c>
      <c r="D31" s="431"/>
      <c r="E31" s="387"/>
      <c r="F31" s="432"/>
      <c r="G31" s="433"/>
      <c r="H31" s="482"/>
      <c r="I31" s="483"/>
      <c r="J31" s="483">
        <f>ROUNDDOWN(J30,0)</f>
        <v>15450</v>
      </c>
      <c r="K31" s="542"/>
    </row>
    <row r="32" spans="1:13" ht="21.75" customHeight="1" x14ac:dyDescent="0.5">
      <c r="A32" s="442"/>
      <c r="B32" s="443"/>
      <c r="C32" s="444"/>
      <c r="D32" s="445"/>
      <c r="E32" s="369"/>
      <c r="F32" s="446"/>
      <c r="G32" s="447"/>
      <c r="H32" s="564"/>
      <c r="I32" s="447"/>
      <c r="J32" s="447"/>
      <c r="K32" s="443"/>
    </row>
    <row r="33" spans="1:14" s="91" customFormat="1" ht="21.75" customHeight="1" x14ac:dyDescent="0.5">
      <c r="A33" s="648"/>
      <c r="B33" s="648"/>
      <c r="C33" s="516"/>
      <c r="D33" s="516"/>
      <c r="E33" s="516"/>
      <c r="F33" s="516"/>
      <c r="G33" s="516"/>
      <c r="H33" s="516"/>
      <c r="I33" s="516"/>
      <c r="J33" s="516"/>
    </row>
    <row r="34" spans="1:14" s="694" customFormat="1" ht="21.75" customHeight="1" x14ac:dyDescent="0.4">
      <c r="A34" s="1376"/>
      <c r="B34" s="1376"/>
      <c r="C34" s="1375"/>
      <c r="D34" s="1375"/>
      <c r="E34" s="1375"/>
      <c r="F34" s="1375"/>
      <c r="G34" s="726"/>
      <c r="H34" s="1273"/>
      <c r="I34" s="1273"/>
      <c r="J34" s="1273"/>
      <c r="K34" s="1273"/>
      <c r="L34" s="693"/>
      <c r="M34" s="693"/>
    </row>
    <row r="35" spans="1:14" s="694" customFormat="1" ht="20.25" x14ac:dyDescent="0.4">
      <c r="A35" s="1373"/>
      <c r="B35" s="1373"/>
      <c r="C35" s="1206"/>
      <c r="D35" s="1206"/>
      <c r="E35" s="1206"/>
      <c r="F35" s="1206"/>
      <c r="G35" s="726"/>
      <c r="H35" s="1206"/>
      <c r="I35" s="1206"/>
      <c r="J35" s="1206"/>
      <c r="K35" s="1206"/>
      <c r="L35" s="693"/>
      <c r="M35" s="693"/>
    </row>
    <row r="36" spans="1:14" s="694" customFormat="1" ht="20.25" x14ac:dyDescent="0.4">
      <c r="A36" s="1373"/>
      <c r="B36" s="1373"/>
      <c r="C36" s="1206"/>
      <c r="D36" s="1206"/>
      <c r="E36" s="1206"/>
      <c r="F36" s="1206"/>
      <c r="G36" s="726"/>
      <c r="H36" s="1206"/>
      <c r="I36" s="1206"/>
      <c r="J36" s="1206"/>
      <c r="K36" s="1206"/>
      <c r="L36" s="693"/>
      <c r="M36" s="693"/>
    </row>
    <row r="37" spans="1:14" s="694" customFormat="1" ht="20.25" x14ac:dyDescent="0.4">
      <c r="A37" s="1373"/>
      <c r="B37" s="1373"/>
      <c r="C37" s="1206"/>
      <c r="D37" s="1206"/>
      <c r="E37" s="1206"/>
      <c r="F37" s="1206"/>
      <c r="G37" s="726"/>
      <c r="H37" s="726"/>
      <c r="I37" s="726"/>
      <c r="J37" s="726"/>
      <c r="K37" s="726"/>
      <c r="L37" s="693"/>
      <c r="M37" s="693"/>
    </row>
    <row r="38" spans="1:14" s="694" customFormat="1" ht="20.25" x14ac:dyDescent="0.4">
      <c r="A38" s="1373"/>
      <c r="B38" s="1373"/>
      <c r="C38" s="1313"/>
      <c r="D38" s="1313"/>
      <c r="E38" s="1313"/>
      <c r="F38" s="1313"/>
      <c r="G38" s="764"/>
      <c r="H38" s="692"/>
      <c r="I38" s="692"/>
      <c r="J38" s="692"/>
      <c r="K38" s="692"/>
      <c r="L38" s="693"/>
      <c r="M38" s="693"/>
    </row>
    <row r="39" spans="1:14" s="694" customFormat="1" ht="21.75" customHeight="1" x14ac:dyDescent="0.4">
      <c r="A39" s="1374"/>
      <c r="B39" s="1374"/>
      <c r="C39" s="1375"/>
      <c r="D39" s="1375"/>
      <c r="E39" s="1375"/>
      <c r="F39" s="1375"/>
      <c r="G39" s="726"/>
      <c r="H39" s="692"/>
      <c r="I39" s="692"/>
      <c r="J39" s="692"/>
      <c r="K39" s="692"/>
      <c r="L39" s="693"/>
      <c r="M39" s="693"/>
    </row>
    <row r="40" spans="1:14" s="694" customFormat="1" ht="21.75" customHeight="1" x14ac:dyDescent="0.4">
      <c r="A40" s="691"/>
      <c r="B40" s="691"/>
      <c r="C40" s="1206"/>
      <c r="D40" s="1206"/>
      <c r="E40" s="1206"/>
      <c r="F40" s="1206"/>
      <c r="G40" s="726"/>
      <c r="H40" s="1206"/>
      <c r="I40" s="1206"/>
      <c r="J40" s="1206"/>
      <c r="K40" s="1206"/>
      <c r="L40" s="692"/>
      <c r="M40" s="693"/>
    </row>
    <row r="41" spans="1:14" s="694" customFormat="1" ht="21.75" customHeight="1" x14ac:dyDescent="0.4">
      <c r="A41" s="691"/>
      <c r="B41" s="1160"/>
      <c r="C41" s="1206"/>
      <c r="D41" s="1206"/>
      <c r="E41" s="1206"/>
      <c r="F41" s="1206"/>
      <c r="G41" s="692"/>
      <c r="H41" s="1206"/>
      <c r="I41" s="1206"/>
      <c r="J41" s="1206"/>
      <c r="K41" s="1206"/>
      <c r="L41" s="692"/>
      <c r="M41" s="692"/>
      <c r="N41" s="693"/>
    </row>
    <row r="42" spans="1:14" ht="21.75" customHeight="1" x14ac:dyDescent="0.5"/>
    <row r="43" spans="1:14" ht="21.75" customHeight="1" x14ac:dyDescent="0.5"/>
    <row r="44" spans="1:14" ht="21.75" customHeight="1" x14ac:dyDescent="0.5"/>
    <row r="45" spans="1:14" ht="21.75" customHeight="1" x14ac:dyDescent="0.5"/>
    <row r="46" spans="1:14" ht="21.75" customHeight="1" x14ac:dyDescent="0.5"/>
    <row r="47" spans="1:14" ht="21.75" customHeight="1" x14ac:dyDescent="0.5"/>
    <row r="48" spans="1:14" ht="21.75" customHeight="1" x14ac:dyDescent="0.5"/>
    <row r="49" ht="21.75" customHeight="1" x14ac:dyDescent="0.5"/>
    <row r="50" ht="21.75" customHeight="1" x14ac:dyDescent="0.5"/>
    <row r="51" ht="21.75" customHeight="1" x14ac:dyDescent="0.5"/>
    <row r="52" ht="21.75" customHeight="1" x14ac:dyDescent="0.5"/>
    <row r="53" ht="21.75" customHeight="1" x14ac:dyDescent="0.5"/>
    <row r="54" ht="21.75" customHeight="1" x14ac:dyDescent="0.5"/>
    <row r="55" ht="21.75" customHeight="1" x14ac:dyDescent="0.5"/>
    <row r="56" ht="21.75" customHeight="1" x14ac:dyDescent="0.5"/>
    <row r="57" ht="21.75" customHeight="1" x14ac:dyDescent="0.5"/>
    <row r="58" ht="21.75" customHeight="1" x14ac:dyDescent="0.5"/>
    <row r="59" ht="21.75" customHeight="1" x14ac:dyDescent="0.5"/>
    <row r="60" ht="21.75" customHeight="1" x14ac:dyDescent="0.5"/>
    <row r="61" ht="21.75" customHeight="1" x14ac:dyDescent="0.5"/>
    <row r="62" ht="21.75" customHeight="1" x14ac:dyDescent="0.5"/>
    <row r="63" ht="21.75" customHeight="1" x14ac:dyDescent="0.5"/>
    <row r="64" ht="21.75" customHeight="1" x14ac:dyDescent="0.5"/>
    <row r="65" ht="21.75" customHeight="1" x14ac:dyDescent="0.5"/>
    <row r="66" ht="21.75" customHeight="1" x14ac:dyDescent="0.5"/>
    <row r="67" ht="21.75" customHeight="1" x14ac:dyDescent="0.5"/>
    <row r="68" ht="21.75" customHeight="1" x14ac:dyDescent="0.5"/>
    <row r="69" ht="21.75" customHeight="1" x14ac:dyDescent="0.5"/>
    <row r="70" ht="21.75" customHeight="1" x14ac:dyDescent="0.5"/>
    <row r="71" ht="21.75" customHeight="1" x14ac:dyDescent="0.5"/>
    <row r="72" ht="21.75" customHeight="1" x14ac:dyDescent="0.5"/>
    <row r="73" ht="21.75" customHeight="1" x14ac:dyDescent="0.5"/>
    <row r="74" ht="21.75" customHeight="1" x14ac:dyDescent="0.5"/>
    <row r="75" ht="21.75" customHeight="1" x14ac:dyDescent="0.5"/>
    <row r="76" ht="21.75" customHeight="1" x14ac:dyDescent="0.5"/>
    <row r="77" ht="21.75" customHeight="1" x14ac:dyDescent="0.5"/>
    <row r="78" ht="21.75" customHeight="1" x14ac:dyDescent="0.5"/>
    <row r="79" ht="21.75" customHeight="1" x14ac:dyDescent="0.5"/>
    <row r="80" ht="21.75" customHeight="1" x14ac:dyDescent="0.5"/>
    <row r="81" ht="21.75" customHeight="1" x14ac:dyDescent="0.5"/>
    <row r="82" ht="21.75" customHeight="1" x14ac:dyDescent="0.5"/>
    <row r="83" ht="21.75" customHeight="1" x14ac:dyDescent="0.5"/>
    <row r="84" ht="21.75" customHeight="1" x14ac:dyDescent="0.5"/>
    <row r="85" ht="21.75" customHeight="1" x14ac:dyDescent="0.5"/>
    <row r="86" ht="21.75" customHeight="1" x14ac:dyDescent="0.5"/>
    <row r="87" ht="21.75" customHeight="1" x14ac:dyDescent="0.5"/>
    <row r="88" ht="21.75" customHeight="1" x14ac:dyDescent="0.5"/>
    <row r="89" ht="21.75" customHeight="1" x14ac:dyDescent="0.5"/>
    <row r="90" ht="21.75" customHeight="1" x14ac:dyDescent="0.5"/>
    <row r="91" ht="21.75" customHeight="1" x14ac:dyDescent="0.5"/>
    <row r="92" ht="21.75" customHeight="1" x14ac:dyDescent="0.5"/>
    <row r="93" ht="21.75" customHeight="1" x14ac:dyDescent="0.5"/>
    <row r="94" ht="21.75" customHeight="1" x14ac:dyDescent="0.5"/>
    <row r="95" ht="21.75" customHeight="1" x14ac:dyDescent="0.5"/>
    <row r="96" ht="21.75" customHeight="1" x14ac:dyDescent="0.5"/>
    <row r="97" ht="21.75" customHeight="1" x14ac:dyDescent="0.5"/>
    <row r="98" ht="21.75" customHeight="1" x14ac:dyDescent="0.5"/>
    <row r="99" ht="21.75" customHeight="1" x14ac:dyDescent="0.5"/>
    <row r="100" ht="21.75" customHeight="1" x14ac:dyDescent="0.5"/>
    <row r="101" ht="21.75" customHeight="1" x14ac:dyDescent="0.5"/>
    <row r="102" ht="21.75" customHeight="1" x14ac:dyDescent="0.5"/>
    <row r="103" ht="21.75" customHeight="1" x14ac:dyDescent="0.5"/>
    <row r="104" ht="21.75" customHeight="1" x14ac:dyDescent="0.5"/>
    <row r="105" ht="21.75" customHeight="1" x14ac:dyDescent="0.5"/>
    <row r="106" ht="21.75" customHeight="1" x14ac:dyDescent="0.5"/>
    <row r="107" ht="21.75" customHeight="1" x14ac:dyDescent="0.5"/>
    <row r="108" ht="21.75" customHeight="1" x14ac:dyDescent="0.5"/>
    <row r="109" ht="21.75" customHeight="1" x14ac:dyDescent="0.5"/>
    <row r="110" ht="21.75" customHeight="1" x14ac:dyDescent="0.5"/>
    <row r="111" ht="21.75" customHeight="1" x14ac:dyDescent="0.5"/>
    <row r="112" ht="21.75" customHeight="1" x14ac:dyDescent="0.5"/>
    <row r="113" ht="21.75" customHeight="1" x14ac:dyDescent="0.5"/>
    <row r="114" ht="21.75" customHeight="1" x14ac:dyDescent="0.5"/>
    <row r="115" ht="21.75" customHeight="1" x14ac:dyDescent="0.5"/>
    <row r="116" ht="21.75" customHeight="1" x14ac:dyDescent="0.5"/>
    <row r="117" ht="21.75" customHeight="1" x14ac:dyDescent="0.5"/>
    <row r="118" ht="21.75" customHeight="1" x14ac:dyDescent="0.5"/>
    <row r="119" ht="21.75" customHeight="1" x14ac:dyDescent="0.5"/>
    <row r="120" ht="21.75" customHeight="1" x14ac:dyDescent="0.5"/>
    <row r="121" ht="21.75" customHeight="1" x14ac:dyDescent="0.5"/>
    <row r="122" ht="21.75" customHeight="1" x14ac:dyDescent="0.5"/>
    <row r="123" ht="21.75" customHeight="1" x14ac:dyDescent="0.5"/>
  </sheetData>
  <mergeCells count="20">
    <mergeCell ref="C1:H1"/>
    <mergeCell ref="H41:K41"/>
    <mergeCell ref="C41:F41"/>
    <mergeCell ref="A34:B34"/>
    <mergeCell ref="H34:K34"/>
    <mergeCell ref="A35:B35"/>
    <mergeCell ref="H35:K35"/>
    <mergeCell ref="H36:K36"/>
    <mergeCell ref="A36:B36"/>
    <mergeCell ref="C34:F34"/>
    <mergeCell ref="C35:F35"/>
    <mergeCell ref="C36:F36"/>
    <mergeCell ref="A37:B37"/>
    <mergeCell ref="A38:B38"/>
    <mergeCell ref="A39:B39"/>
    <mergeCell ref="H40:K40"/>
    <mergeCell ref="C40:F40"/>
    <mergeCell ref="C39:F39"/>
    <mergeCell ref="C37:F37"/>
    <mergeCell ref="C38:F38"/>
  </mergeCells>
  <phoneticPr fontId="30" type="noConversion"/>
  <pageMargins left="0.39370078740157483" right="0.19685039370078741" top="0.78740157480314965" bottom="0.39370078740157483" header="0.51181102362204722" footer="0.51181102362204722"/>
  <pageSetup paperSize="9" scale="90" orientation="portrait" r:id="rId1"/>
  <headerFooter alignWithMargins="0">
    <oddHeader>&amp;Rแบบ ปร.4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2"/>
  <sheetViews>
    <sheetView zoomScaleSheetLayoutView="75" workbookViewId="0">
      <selection activeCell="A4" sqref="A4:XFD4"/>
    </sheetView>
  </sheetViews>
  <sheetFormatPr defaultRowHeight="21.75" x14ac:dyDescent="0.5"/>
  <cols>
    <col min="1" max="1" width="7" style="118" customWidth="1"/>
    <col min="2" max="2" width="22.5703125" style="51" customWidth="1"/>
    <col min="3" max="3" width="15.140625" style="51" customWidth="1"/>
    <col min="4" max="4" width="6" style="118" customWidth="1"/>
    <col min="5" max="5" width="6.7109375" style="118" customWidth="1"/>
    <col min="6" max="6" width="10.140625" style="118" customWidth="1"/>
    <col min="7" max="7" width="9.85546875" style="118" customWidth="1"/>
    <col min="8" max="8" width="10.7109375" style="118" customWidth="1"/>
    <col min="9" max="9" width="10.42578125" style="118" customWidth="1"/>
    <col min="10" max="10" width="11.7109375" style="118" customWidth="1"/>
    <col min="11" max="11" width="8" style="118" bestFit="1" customWidth="1"/>
    <col min="12" max="16384" width="9.140625" style="118"/>
  </cols>
  <sheetData>
    <row r="1" spans="1:11" s="51" customFormat="1" x14ac:dyDescent="0.5">
      <c r="A1" s="359" t="s">
        <v>50</v>
      </c>
      <c r="B1" s="360"/>
      <c r="C1" s="1322" t="s">
        <v>248</v>
      </c>
      <c r="D1" s="1322"/>
      <c r="E1" s="1322"/>
      <c r="F1" s="1322"/>
      <c r="G1" s="1322"/>
      <c r="H1" s="1322"/>
      <c r="I1" s="361"/>
      <c r="J1" s="363"/>
      <c r="K1" s="572"/>
    </row>
    <row r="2" spans="1:11" s="51" customFormat="1" ht="21.75" customHeight="1" x14ac:dyDescent="0.5">
      <c r="A2" s="359" t="str">
        <f>'[4]แบบ ปร.6'!$A$2</f>
        <v>สถานที่ก่อสร้าง</v>
      </c>
      <c r="B2" s="360"/>
      <c r="C2" s="493" t="str">
        <f>โรงสูบน้ำ!C2</f>
        <v>บ้านหัวตลาด หมู่ที่ 4 ตำบลสำพะเนียง อำเภอโนนแดง จังหวัดนครราชสีมา</v>
      </c>
      <c r="D2" s="493"/>
      <c r="E2" s="493"/>
      <c r="F2" s="493"/>
      <c r="G2" s="493"/>
      <c r="H2" s="493"/>
      <c r="I2" s="489"/>
      <c r="J2" s="511"/>
      <c r="K2" s="573"/>
    </row>
    <row r="3" spans="1:11" s="51" customFormat="1" ht="21.75" customHeight="1" x14ac:dyDescent="0.5">
      <c r="A3" s="359" t="s">
        <v>234</v>
      </c>
      <c r="B3" s="360"/>
      <c r="C3" s="493" t="str">
        <f>โรงสูบน้ำ!C3</f>
        <v>สำนักบริหารจัดการน้ำ  กรมทรัพยากรน้ำ</v>
      </c>
      <c r="D3" s="493"/>
      <c r="E3" s="493"/>
      <c r="F3" s="493"/>
      <c r="G3" s="493"/>
      <c r="H3" s="489" t="s">
        <v>16</v>
      </c>
      <c r="I3" s="1189">
        <v>991014</v>
      </c>
      <c r="J3" s="514"/>
      <c r="K3" s="573"/>
    </row>
    <row r="4" spans="1:11" s="51" customFormat="1" ht="21.75" customHeight="1" x14ac:dyDescent="0.5">
      <c r="A4" s="359"/>
      <c r="B4" s="360"/>
      <c r="C4" s="493"/>
      <c r="D4" s="510"/>
      <c r="E4" s="510"/>
      <c r="F4" s="510"/>
      <c r="G4" s="510"/>
      <c r="H4" s="489"/>
      <c r="I4" s="993"/>
      <c r="J4" s="993"/>
      <c r="K4" s="993"/>
    </row>
    <row r="5" spans="1:11" s="51" customFormat="1" ht="21.75" customHeight="1" x14ac:dyDescent="0.5">
      <c r="A5" s="369"/>
      <c r="B5" s="370"/>
      <c r="C5" s="370"/>
      <c r="D5" s="371"/>
      <c r="E5" s="370"/>
      <c r="F5" s="372"/>
      <c r="G5" s="373"/>
      <c r="H5" s="373"/>
      <c r="I5" s="372"/>
      <c r="J5" s="374"/>
      <c r="K5" s="443"/>
    </row>
    <row r="6" spans="1:11" s="77" customFormat="1" ht="21.75" customHeight="1" x14ac:dyDescent="0.5">
      <c r="A6" s="1306" t="s">
        <v>3</v>
      </c>
      <c r="B6" s="1318" t="s">
        <v>21</v>
      </c>
      <c r="C6" s="1319"/>
      <c r="D6" s="1314" t="s">
        <v>54</v>
      </c>
      <c r="E6" s="1315"/>
      <c r="F6" s="1308" t="s">
        <v>55</v>
      </c>
      <c r="G6" s="1309"/>
      <c r="H6" s="1308" t="s">
        <v>56</v>
      </c>
      <c r="I6" s="1309"/>
      <c r="J6" s="873" t="s">
        <v>57</v>
      </c>
      <c r="K6" s="1306" t="s">
        <v>10</v>
      </c>
    </row>
    <row r="7" spans="1:11" s="77" customFormat="1" ht="21.75" customHeight="1" x14ac:dyDescent="0.5">
      <c r="A7" s="1307"/>
      <c r="B7" s="1320"/>
      <c r="C7" s="1321"/>
      <c r="D7" s="1316"/>
      <c r="E7" s="1317"/>
      <c r="F7" s="890" t="s">
        <v>289</v>
      </c>
      <c r="G7" s="891" t="s">
        <v>49</v>
      </c>
      <c r="H7" s="925" t="s">
        <v>58</v>
      </c>
      <c r="I7" s="892" t="s">
        <v>49</v>
      </c>
      <c r="J7" s="874" t="s">
        <v>8</v>
      </c>
      <c r="K7" s="1307"/>
    </row>
    <row r="8" spans="1:11" ht="21.75" customHeight="1" x14ac:dyDescent="0.5">
      <c r="A8" s="406">
        <v>1</v>
      </c>
      <c r="B8" s="409" t="s">
        <v>249</v>
      </c>
      <c r="C8" s="574"/>
      <c r="D8" s="1138">
        <v>32</v>
      </c>
      <c r="E8" s="398" t="str">
        <f>[5]งานดิน!$C$2</f>
        <v>ลบ.ม.</v>
      </c>
      <c r="F8" s="469">
        <v>0</v>
      </c>
      <c r="G8" s="624">
        <f>F8*D8</f>
        <v>0</v>
      </c>
      <c r="H8" s="399">
        <v>85</v>
      </c>
      <c r="I8" s="1139">
        <f>H8*D8</f>
        <v>2720</v>
      </c>
      <c r="J8" s="405">
        <f>I8+G8</f>
        <v>2720</v>
      </c>
      <c r="K8" s="539"/>
    </row>
    <row r="9" spans="1:11" ht="21.75" customHeight="1" x14ac:dyDescent="0.5">
      <c r="A9" s="406">
        <v>2</v>
      </c>
      <c r="B9" s="402" t="str">
        <f>'[5]อื่น ๆ'!$B$72</f>
        <v>เรียงหินยาแนว</v>
      </c>
      <c r="C9" s="539"/>
      <c r="D9" s="397">
        <v>5</v>
      </c>
      <c r="E9" s="398" t="str">
        <f>'[5]อื่น ๆ'!$C$72</f>
        <v>ตร.ม.</v>
      </c>
      <c r="F9" s="399">
        <f>'[5]อื่น ๆ'!$D$72</f>
        <v>910</v>
      </c>
      <c r="G9" s="399">
        <f>F9*D9</f>
        <v>4550</v>
      </c>
      <c r="H9" s="399">
        <f>'[5]อื่น ๆ'!$E$72</f>
        <v>300</v>
      </c>
      <c r="I9" s="1139">
        <f>H9*D9</f>
        <v>1500</v>
      </c>
      <c r="J9" s="405">
        <f>I9+G9</f>
        <v>6050</v>
      </c>
      <c r="K9" s="539"/>
    </row>
    <row r="10" spans="1:11" ht="21.75" customHeight="1" x14ac:dyDescent="0.5">
      <c r="A10" s="478"/>
      <c r="B10" s="437"/>
      <c r="C10" s="539"/>
      <c r="D10" s="397"/>
      <c r="E10" s="410"/>
      <c r="F10" s="399"/>
      <c r="G10" s="400"/>
      <c r="H10" s="571"/>
      <c r="I10" s="400"/>
      <c r="J10" s="401"/>
      <c r="K10" s="539"/>
    </row>
    <row r="11" spans="1:11" ht="21.75" customHeight="1" x14ac:dyDescent="0.5">
      <c r="A11" s="478"/>
      <c r="B11" s="437"/>
      <c r="C11" s="539"/>
      <c r="D11" s="397"/>
      <c r="E11" s="410"/>
      <c r="F11" s="399"/>
      <c r="G11" s="400"/>
      <c r="H11" s="571"/>
      <c r="I11" s="400"/>
      <c r="J11" s="401"/>
      <c r="K11" s="539"/>
    </row>
    <row r="12" spans="1:11" ht="21.75" customHeight="1" x14ac:dyDescent="0.5">
      <c r="A12" s="478"/>
      <c r="B12" s="576"/>
      <c r="C12" s="539"/>
      <c r="D12" s="531"/>
      <c r="E12" s="440"/>
      <c r="F12" s="481"/>
      <c r="G12" s="483"/>
      <c r="H12" s="482"/>
      <c r="I12" s="483"/>
      <c r="J12" s="539"/>
      <c r="K12" s="539"/>
    </row>
    <row r="13" spans="1:11" ht="21.75" customHeight="1" x14ac:dyDescent="0.5">
      <c r="A13" s="478"/>
      <c r="B13" s="576"/>
      <c r="C13" s="539"/>
      <c r="D13" s="531"/>
      <c r="E13" s="440"/>
      <c r="F13" s="481"/>
      <c r="G13" s="483"/>
      <c r="H13" s="482"/>
      <c r="I13" s="483"/>
      <c r="J13" s="539"/>
      <c r="K13" s="539"/>
    </row>
    <row r="14" spans="1:11" s="77" customFormat="1" ht="21.75" customHeight="1" x14ac:dyDescent="0.5">
      <c r="A14" s="478"/>
      <c r="B14" s="395"/>
      <c r="C14" s="455" t="s">
        <v>44</v>
      </c>
      <c r="D14" s="479"/>
      <c r="E14" s="480"/>
      <c r="F14" s="481"/>
      <c r="G14" s="483">
        <f>SUM(G8:G13)</f>
        <v>4550</v>
      </c>
      <c r="H14" s="482"/>
      <c r="I14" s="483">
        <f>SUM(I8:I13)</f>
        <v>4220</v>
      </c>
      <c r="J14" s="484">
        <f>SUM(J8:J13)</f>
        <v>8770</v>
      </c>
      <c r="K14" s="542"/>
    </row>
    <row r="15" spans="1:11" s="91" customFormat="1" ht="21.75" customHeight="1" x14ac:dyDescent="0.5">
      <c r="A15" s="385"/>
      <c r="B15" s="567"/>
      <c r="C15" s="419" t="s">
        <v>45</v>
      </c>
      <c r="D15" s="431"/>
      <c r="E15" s="387"/>
      <c r="F15" s="432"/>
      <c r="G15" s="433"/>
      <c r="H15" s="434"/>
      <c r="I15" s="433"/>
      <c r="J15" s="433">
        <f>ROUNDDOWN(J14,-1)</f>
        <v>8770</v>
      </c>
      <c r="K15" s="495"/>
    </row>
    <row r="16" spans="1:11" ht="21.75" customHeight="1" x14ac:dyDescent="0.5">
      <c r="A16" s="442"/>
      <c r="B16" s="443"/>
      <c r="C16" s="444"/>
      <c r="D16" s="445"/>
      <c r="E16" s="369"/>
      <c r="F16" s="446"/>
      <c r="G16" s="447"/>
      <c r="H16" s="1312"/>
      <c r="I16" s="1312"/>
      <c r="J16" s="1312"/>
      <c r="K16" s="1312"/>
    </row>
    <row r="17" spans="1:14" ht="21.75" customHeight="1" x14ac:dyDescent="0.5">
      <c r="A17" s="448"/>
      <c r="B17" s="375"/>
      <c r="C17" s="375"/>
      <c r="D17" s="448"/>
      <c r="E17" s="448"/>
      <c r="F17" s="448"/>
      <c r="G17" s="449"/>
      <c r="H17" s="448"/>
      <c r="I17" s="449"/>
      <c r="J17" s="448" t="s">
        <v>7</v>
      </c>
      <c r="K17" s="448"/>
    </row>
    <row r="18" spans="1:14" s="694" customFormat="1" ht="21.75" customHeight="1" x14ac:dyDescent="0.4">
      <c r="A18" s="1206"/>
      <c r="B18" s="1206"/>
      <c r="C18" s="692"/>
      <c r="D18" s="692"/>
      <c r="E18" s="692"/>
      <c r="F18" s="692"/>
      <c r="G18" s="726"/>
      <c r="H18" s="1280"/>
      <c r="I18" s="1280"/>
      <c r="J18" s="1280"/>
      <c r="K18" s="1280"/>
      <c r="L18" s="693"/>
      <c r="M18" s="693"/>
    </row>
    <row r="19" spans="1:14" s="694" customFormat="1" ht="20.25" x14ac:dyDescent="0.4">
      <c r="A19" s="1313"/>
      <c r="B19" s="1313"/>
      <c r="C19" s="1206"/>
      <c r="D19" s="1206"/>
      <c r="E19" s="1206"/>
      <c r="F19" s="726"/>
      <c r="G19" s="726"/>
      <c r="H19" s="1206"/>
      <c r="I19" s="1206"/>
      <c r="J19" s="1206"/>
      <c r="K19" s="1206"/>
      <c r="L19" s="693"/>
      <c r="M19" s="693"/>
    </row>
    <row r="20" spans="1:14" s="694" customFormat="1" ht="20.25" x14ac:dyDescent="0.4">
      <c r="A20" s="1313"/>
      <c r="B20" s="1313"/>
      <c r="C20" s="1206"/>
      <c r="D20" s="1206"/>
      <c r="E20" s="1206"/>
      <c r="F20" s="726"/>
      <c r="G20" s="726"/>
      <c r="H20" s="1206"/>
      <c r="I20" s="1206"/>
      <c r="J20" s="1206"/>
      <c r="K20" s="1206"/>
      <c r="L20" s="693"/>
      <c r="M20" s="693"/>
    </row>
    <row r="21" spans="1:14" s="694" customFormat="1" ht="20.25" x14ac:dyDescent="0.4">
      <c r="A21" s="1313"/>
      <c r="B21" s="1313"/>
      <c r="C21" s="726"/>
      <c r="D21" s="726"/>
      <c r="E21" s="726"/>
      <c r="F21" s="726"/>
      <c r="G21" s="726"/>
      <c r="H21" s="726"/>
      <c r="I21" s="726"/>
      <c r="J21" s="726"/>
      <c r="K21" s="726"/>
      <c r="L21" s="693"/>
      <c r="M21" s="693"/>
    </row>
    <row r="22" spans="1:14" s="694" customFormat="1" ht="20.25" x14ac:dyDescent="0.4">
      <c r="A22" s="1313"/>
      <c r="B22" s="1313"/>
      <c r="C22" s="691"/>
      <c r="D22" s="691"/>
      <c r="E22" s="695"/>
      <c r="F22" s="695"/>
      <c r="G22" s="764"/>
      <c r="H22" s="692"/>
      <c r="I22" s="692"/>
      <c r="J22" s="692"/>
      <c r="K22" s="692"/>
      <c r="L22" s="693"/>
      <c r="M22" s="693"/>
    </row>
    <row r="23" spans="1:14" s="694" customFormat="1" ht="21.75" customHeight="1" x14ac:dyDescent="0.4">
      <c r="A23" s="1206"/>
      <c r="B23" s="1206"/>
      <c r="C23" s="692"/>
      <c r="D23" s="692"/>
      <c r="E23" s="692"/>
      <c r="F23" s="692"/>
      <c r="G23" s="726"/>
      <c r="H23" s="1190"/>
      <c r="I23" s="692"/>
      <c r="J23" s="692"/>
      <c r="K23" s="692"/>
      <c r="L23" s="693"/>
      <c r="M23" s="693"/>
    </row>
    <row r="24" spans="1:14" s="694" customFormat="1" ht="21.75" customHeight="1" x14ac:dyDescent="0.4">
      <c r="A24" s="691"/>
      <c r="B24" s="691"/>
      <c r="C24" s="1206"/>
      <c r="D24" s="1206"/>
      <c r="E24" s="1206"/>
      <c r="F24" s="726"/>
      <c r="G24" s="726"/>
      <c r="H24" s="1206"/>
      <c r="I24" s="1206"/>
      <c r="J24" s="1206"/>
      <c r="K24" s="1206"/>
      <c r="L24" s="692"/>
      <c r="M24" s="693"/>
    </row>
    <row r="25" spans="1:14" s="694" customFormat="1" ht="21.75" customHeight="1" x14ac:dyDescent="0.4">
      <c r="A25" s="691"/>
      <c r="B25" s="1377"/>
      <c r="C25" s="1377"/>
      <c r="D25" s="1377"/>
      <c r="E25" s="1377"/>
      <c r="F25" s="1377"/>
      <c r="G25" s="692"/>
      <c r="H25" s="1206"/>
      <c r="I25" s="1206"/>
      <c r="J25" s="1206"/>
      <c r="K25" s="1206"/>
      <c r="L25" s="692"/>
      <c r="M25" s="692"/>
      <c r="N25" s="693"/>
    </row>
    <row r="26" spans="1:14" s="91" customFormat="1" ht="21.75" customHeight="1" x14ac:dyDescent="0.5">
      <c r="A26" s="442"/>
      <c r="B26" s="443"/>
      <c r="C26" s="443"/>
      <c r="D26" s="525"/>
      <c r="E26" s="525"/>
      <c r="F26" s="525"/>
      <c r="G26" s="525"/>
      <c r="H26" s="525"/>
      <c r="I26" s="525"/>
      <c r="J26" s="525"/>
      <c r="K26" s="525"/>
    </row>
    <row r="27" spans="1:14" s="91" customFormat="1" ht="21.75" customHeight="1" x14ac:dyDescent="0.5">
      <c r="A27" s="442"/>
      <c r="B27" s="443"/>
      <c r="C27" s="443"/>
      <c r="D27" s="525"/>
      <c r="E27" s="525"/>
      <c r="F27" s="525"/>
      <c r="G27" s="525"/>
      <c r="H27" s="525"/>
      <c r="I27" s="525"/>
      <c r="J27" s="525"/>
      <c r="K27" s="525"/>
    </row>
    <row r="28" spans="1:14" s="91" customFormat="1" ht="21.75" customHeight="1" x14ac:dyDescent="0.5">
      <c r="A28" s="442"/>
      <c r="B28" s="443"/>
      <c r="C28" s="443"/>
      <c r="D28" s="525"/>
      <c r="E28" s="525"/>
      <c r="F28" s="525"/>
      <c r="G28" s="525"/>
      <c r="H28" s="525"/>
      <c r="I28" s="525"/>
      <c r="J28" s="525"/>
      <c r="K28" s="525"/>
    </row>
    <row r="29" spans="1:14" s="91" customFormat="1" ht="21.75" customHeight="1" x14ac:dyDescent="0.5">
      <c r="A29" s="442"/>
      <c r="B29" s="443"/>
      <c r="C29" s="443"/>
      <c r="D29" s="525"/>
      <c r="E29" s="525"/>
      <c r="F29" s="525"/>
      <c r="G29" s="525"/>
      <c r="H29" s="525"/>
      <c r="I29" s="525"/>
      <c r="J29" s="525"/>
      <c r="K29" s="525"/>
    </row>
    <row r="30" spans="1:14" s="91" customFormat="1" ht="21.75" customHeight="1" x14ac:dyDescent="0.5">
      <c r="A30" s="442"/>
      <c r="B30" s="443"/>
      <c r="C30" s="443"/>
      <c r="D30" s="525"/>
      <c r="E30" s="525"/>
      <c r="F30" s="525"/>
      <c r="G30" s="525"/>
      <c r="H30" s="525"/>
      <c r="I30" s="525"/>
      <c r="J30" s="525"/>
      <c r="K30" s="525"/>
    </row>
    <row r="31" spans="1:14" s="91" customFormat="1" ht="21.75" customHeight="1" x14ac:dyDescent="0.5">
      <c r="A31" s="442"/>
      <c r="B31" s="443"/>
      <c r="C31" s="443"/>
      <c r="D31" s="525"/>
      <c r="E31" s="525"/>
      <c r="F31" s="525"/>
      <c r="G31" s="525"/>
      <c r="H31" s="525"/>
      <c r="I31" s="525"/>
      <c r="J31" s="525"/>
      <c r="K31" s="525"/>
    </row>
    <row r="32" spans="1:14" s="91" customFormat="1" ht="21.75" customHeight="1" x14ac:dyDescent="0.5">
      <c r="A32" s="442"/>
      <c r="B32" s="443"/>
      <c r="C32" s="443"/>
      <c r="D32" s="525"/>
      <c r="E32" s="525"/>
      <c r="F32" s="525"/>
      <c r="G32" s="525"/>
      <c r="H32" s="525"/>
      <c r="I32" s="525"/>
      <c r="J32" s="525"/>
      <c r="K32" s="525"/>
    </row>
    <row r="33" spans="1:11" ht="21.75" customHeight="1" x14ac:dyDescent="0.5">
      <c r="A33" s="442"/>
      <c r="B33" s="443"/>
      <c r="C33" s="443"/>
      <c r="D33" s="525"/>
      <c r="E33" s="525"/>
      <c r="F33" s="525"/>
      <c r="G33" s="525"/>
      <c r="H33" s="525"/>
      <c r="I33" s="525"/>
      <c r="J33" s="525"/>
      <c r="K33" s="525"/>
    </row>
    <row r="34" spans="1:11" ht="21.75" customHeight="1" x14ac:dyDescent="0.5">
      <c r="A34" s="525"/>
      <c r="B34" s="443"/>
      <c r="C34" s="443"/>
      <c r="D34" s="525"/>
      <c r="E34" s="525"/>
      <c r="F34" s="525"/>
      <c r="G34" s="525"/>
      <c r="H34" s="525"/>
      <c r="I34" s="525"/>
      <c r="J34" s="525"/>
      <c r="K34" s="525"/>
    </row>
    <row r="35" spans="1:11" ht="21.75" customHeight="1" x14ac:dyDescent="0.5">
      <c r="A35" s="525"/>
      <c r="B35" s="443"/>
      <c r="C35" s="443"/>
      <c r="D35" s="525"/>
      <c r="E35" s="525"/>
      <c r="F35" s="525"/>
      <c r="G35" s="525"/>
      <c r="H35" s="525"/>
      <c r="I35" s="525"/>
      <c r="J35" s="525"/>
      <c r="K35" s="525"/>
    </row>
    <row r="36" spans="1:11" ht="21.75" customHeight="1" x14ac:dyDescent="0.5">
      <c r="A36" s="525"/>
      <c r="B36" s="443"/>
      <c r="C36" s="443"/>
      <c r="D36" s="525"/>
      <c r="E36" s="525"/>
      <c r="F36" s="525"/>
      <c r="G36" s="525"/>
      <c r="H36" s="525"/>
      <c r="I36" s="525"/>
      <c r="J36" s="525"/>
      <c r="K36" s="525"/>
    </row>
    <row r="37" spans="1:11" ht="21.75" customHeight="1" x14ac:dyDescent="0.5"/>
    <row r="38" spans="1:11" ht="21.75" customHeight="1" x14ac:dyDescent="0.5"/>
    <row r="39" spans="1:11" ht="21.75" customHeight="1" x14ac:dyDescent="0.5"/>
    <row r="40" spans="1:11" ht="21.75" customHeight="1" x14ac:dyDescent="0.5"/>
    <row r="41" spans="1:11" ht="21.75" customHeight="1" x14ac:dyDescent="0.5"/>
    <row r="42" spans="1:11" ht="21.75" customHeight="1" x14ac:dyDescent="0.5"/>
    <row r="43" spans="1:11" ht="21.75" customHeight="1" x14ac:dyDescent="0.5"/>
    <row r="44" spans="1:11" ht="21.75" customHeight="1" x14ac:dyDescent="0.5"/>
    <row r="45" spans="1:11" ht="21.75" customHeight="1" x14ac:dyDescent="0.5"/>
    <row r="46" spans="1:11" ht="21.75" customHeight="1" x14ac:dyDescent="0.5"/>
    <row r="47" spans="1:11" ht="21.75" customHeight="1" x14ac:dyDescent="0.5"/>
    <row r="48" spans="1:11" ht="21.75" customHeight="1" x14ac:dyDescent="0.5"/>
    <row r="49" ht="21.75" customHeight="1" x14ac:dyDescent="0.5"/>
    <row r="50" ht="21.75" customHeight="1" x14ac:dyDescent="0.5"/>
    <row r="51" ht="21.75" customHeight="1" x14ac:dyDescent="0.5"/>
    <row r="52" ht="21.75" customHeight="1" x14ac:dyDescent="0.5"/>
    <row r="53" ht="21.75" customHeight="1" x14ac:dyDescent="0.5"/>
    <row r="54" ht="21.75" customHeight="1" x14ac:dyDescent="0.5"/>
    <row r="55" ht="21.75" customHeight="1" x14ac:dyDescent="0.5"/>
    <row r="56" ht="21.75" customHeight="1" x14ac:dyDescent="0.5"/>
    <row r="57" ht="21.75" customHeight="1" x14ac:dyDescent="0.5"/>
    <row r="58" ht="21.75" customHeight="1" x14ac:dyDescent="0.5"/>
    <row r="59" ht="21.75" customHeight="1" x14ac:dyDescent="0.5"/>
    <row r="60" ht="21.75" customHeight="1" x14ac:dyDescent="0.5"/>
    <row r="61" ht="21.75" customHeight="1" x14ac:dyDescent="0.5"/>
    <row r="62" ht="21.75" customHeight="1" x14ac:dyDescent="0.5"/>
    <row r="63" ht="21.75" customHeight="1" x14ac:dyDescent="0.5"/>
    <row r="64" ht="21.75" customHeight="1" x14ac:dyDescent="0.5"/>
    <row r="65" ht="21.75" customHeight="1" x14ac:dyDescent="0.5"/>
    <row r="66" ht="21.75" customHeight="1" x14ac:dyDescent="0.5"/>
    <row r="67" ht="21.75" customHeight="1" x14ac:dyDescent="0.5"/>
    <row r="68" ht="21.75" customHeight="1" x14ac:dyDescent="0.5"/>
    <row r="69" ht="21.75" customHeight="1" x14ac:dyDescent="0.5"/>
    <row r="70" ht="21.75" customHeight="1" x14ac:dyDescent="0.5"/>
    <row r="71" ht="21.75" customHeight="1" x14ac:dyDescent="0.5"/>
    <row r="72" ht="21.75" customHeight="1" x14ac:dyDescent="0.5"/>
    <row r="73" ht="21.75" customHeight="1" x14ac:dyDescent="0.5"/>
    <row r="74" ht="21.75" customHeight="1" x14ac:dyDescent="0.5"/>
    <row r="75" ht="21.75" customHeight="1" x14ac:dyDescent="0.5"/>
    <row r="76" ht="21.75" customHeight="1" x14ac:dyDescent="0.5"/>
    <row r="77" ht="21.75" customHeight="1" x14ac:dyDescent="0.5"/>
    <row r="78" ht="21.75" customHeight="1" x14ac:dyDescent="0.5"/>
    <row r="79" ht="21.75" customHeight="1" x14ac:dyDescent="0.5"/>
    <row r="80" ht="21.75" customHeight="1" x14ac:dyDescent="0.5"/>
    <row r="81" ht="21.75" customHeight="1" x14ac:dyDescent="0.5"/>
    <row r="82" ht="21.75" customHeight="1" x14ac:dyDescent="0.5"/>
    <row r="83" ht="21.75" customHeight="1" x14ac:dyDescent="0.5"/>
    <row r="84" ht="21.75" customHeight="1" x14ac:dyDescent="0.5"/>
    <row r="85" ht="21.75" customHeight="1" x14ac:dyDescent="0.5"/>
    <row r="86" ht="21.75" customHeight="1" x14ac:dyDescent="0.5"/>
    <row r="87" ht="21.75" customHeight="1" x14ac:dyDescent="0.5"/>
    <row r="88" ht="21.75" customHeight="1" x14ac:dyDescent="0.5"/>
    <row r="89" ht="21.75" customHeight="1" x14ac:dyDescent="0.5"/>
    <row r="90" ht="21.75" customHeight="1" x14ac:dyDescent="0.5"/>
    <row r="91" ht="21.75" customHeight="1" x14ac:dyDescent="0.5"/>
    <row r="92" ht="21.75" customHeight="1" x14ac:dyDescent="0.5"/>
    <row r="93" ht="21.75" customHeight="1" x14ac:dyDescent="0.5"/>
    <row r="94" ht="21.75" customHeight="1" x14ac:dyDescent="0.5"/>
    <row r="95" ht="21.75" customHeight="1" x14ac:dyDescent="0.5"/>
    <row r="96" ht="21.75" customHeight="1" x14ac:dyDescent="0.5"/>
    <row r="97" ht="21.75" customHeight="1" x14ac:dyDescent="0.5"/>
    <row r="98" ht="21.75" customHeight="1" x14ac:dyDescent="0.5"/>
    <row r="99" ht="21.75" customHeight="1" x14ac:dyDescent="0.5"/>
    <row r="100" ht="21.75" customHeight="1" x14ac:dyDescent="0.5"/>
    <row r="101" ht="21.75" customHeight="1" x14ac:dyDescent="0.5"/>
    <row r="102" ht="21.75" customHeight="1" x14ac:dyDescent="0.5"/>
    <row r="103" ht="21.75" customHeight="1" x14ac:dyDescent="0.5"/>
    <row r="104" ht="21.75" customHeight="1" x14ac:dyDescent="0.5"/>
    <row r="105" ht="21.75" customHeight="1" x14ac:dyDescent="0.5"/>
    <row r="106" ht="21.75" customHeight="1" x14ac:dyDescent="0.5"/>
    <row r="107" ht="21.75" customHeight="1" x14ac:dyDescent="0.5"/>
    <row r="108" ht="21.75" customHeight="1" x14ac:dyDescent="0.5"/>
    <row r="109" ht="21.75" customHeight="1" x14ac:dyDescent="0.5"/>
    <row r="110" ht="21.75" customHeight="1" x14ac:dyDescent="0.5"/>
    <row r="111" ht="21.75" customHeight="1" x14ac:dyDescent="0.5"/>
    <row r="112" ht="21.75" customHeight="1" x14ac:dyDescent="0.5"/>
    <row r="113" ht="21.75" customHeight="1" x14ac:dyDescent="0.5"/>
    <row r="114" ht="21.75" customHeight="1" x14ac:dyDescent="0.5"/>
    <row r="115" ht="21.75" customHeight="1" x14ac:dyDescent="0.5"/>
    <row r="116" ht="21.75" customHeight="1" x14ac:dyDescent="0.5"/>
    <row r="117" ht="21.75" customHeight="1" x14ac:dyDescent="0.5"/>
    <row r="118" ht="21.75" customHeight="1" x14ac:dyDescent="0.5"/>
    <row r="119" ht="21.75" customHeight="1" x14ac:dyDescent="0.5"/>
    <row r="120" ht="21.75" customHeight="1" x14ac:dyDescent="0.5"/>
    <row r="121" ht="21.75" customHeight="1" x14ac:dyDescent="0.5"/>
    <row r="122" ht="21.75" customHeight="1" x14ac:dyDescent="0.5"/>
    <row r="123" ht="21.75" customHeight="1" x14ac:dyDescent="0.5"/>
    <row r="124" ht="21.75" customHeight="1" x14ac:dyDescent="0.5"/>
    <row r="125" ht="21.75" customHeight="1" x14ac:dyDescent="0.5"/>
    <row r="126" ht="21.75" customHeight="1" x14ac:dyDescent="0.5"/>
    <row r="127" ht="21.75" customHeight="1" x14ac:dyDescent="0.5"/>
    <row r="128" ht="21.75" customHeight="1" x14ac:dyDescent="0.5"/>
    <row r="129" ht="21.75" customHeight="1" x14ac:dyDescent="0.5"/>
    <row r="130" ht="21.75" customHeight="1" x14ac:dyDescent="0.5"/>
    <row r="131" ht="21.75" customHeight="1" x14ac:dyDescent="0.5"/>
    <row r="132" ht="21.75" customHeight="1" x14ac:dyDescent="0.5"/>
  </sheetData>
  <mergeCells count="23">
    <mergeCell ref="B25:F25"/>
    <mergeCell ref="H25:K25"/>
    <mergeCell ref="H20:K20"/>
    <mergeCell ref="A21:B21"/>
    <mergeCell ref="A22:B22"/>
    <mergeCell ref="A23:B23"/>
    <mergeCell ref="C24:E24"/>
    <mergeCell ref="H24:K24"/>
    <mergeCell ref="A20:B20"/>
    <mergeCell ref="C20:E20"/>
    <mergeCell ref="C1:H1"/>
    <mergeCell ref="H16:K16"/>
    <mergeCell ref="K6:K7"/>
    <mergeCell ref="A18:B18"/>
    <mergeCell ref="H18:K18"/>
    <mergeCell ref="A19:B19"/>
    <mergeCell ref="C19:E19"/>
    <mergeCell ref="H19:K19"/>
    <mergeCell ref="A6:A7"/>
    <mergeCell ref="B6:C7"/>
    <mergeCell ref="D6:E7"/>
    <mergeCell ref="F6:G6"/>
    <mergeCell ref="H6:I6"/>
  </mergeCells>
  <phoneticPr fontId="30" type="noConversion"/>
  <pageMargins left="0.39370078740157483" right="0.19685039370078741" top="0.78740157480314965" bottom="0.39370078740157483" header="0.39370078740157483" footer="0.39370078740157483"/>
  <pageSetup paperSize="9" scale="90" orientation="portrait" r:id="rId1"/>
  <headerFooter alignWithMargins="0">
    <oddHeader>&amp;Rแบบ ปร.4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0"/>
  <sheetViews>
    <sheetView zoomScaleNormal="100" workbookViewId="0">
      <selection activeCell="A4" sqref="A4:XFD4"/>
    </sheetView>
  </sheetViews>
  <sheetFormatPr defaultRowHeight="21.75" x14ac:dyDescent="0.5"/>
  <cols>
    <col min="1" max="1" width="6.7109375" style="118" customWidth="1"/>
    <col min="2" max="2" width="23" style="51" customWidth="1"/>
    <col min="3" max="3" width="22.42578125" style="51" customWidth="1"/>
    <col min="4" max="5" width="5.42578125" style="118" customWidth="1"/>
    <col min="6" max="6" width="9.7109375" style="118" bestFit="1" customWidth="1"/>
    <col min="7" max="7" width="10.42578125" style="142" bestFit="1" customWidth="1"/>
    <col min="8" max="8" width="10" style="118" customWidth="1"/>
    <col min="9" max="9" width="9" style="142" bestFit="1" customWidth="1"/>
    <col min="10" max="10" width="10" style="118" bestFit="1" customWidth="1"/>
    <col min="11" max="11" width="8" style="118" bestFit="1" customWidth="1"/>
    <col min="12" max="16384" width="9.140625" style="118"/>
  </cols>
  <sheetData>
    <row r="1" spans="1:11" s="138" customFormat="1" ht="24.75" x14ac:dyDescent="0.5">
      <c r="A1" s="1001" t="s">
        <v>50</v>
      </c>
      <c r="B1" s="491"/>
      <c r="C1" s="493" t="s">
        <v>286</v>
      </c>
      <c r="D1" s="1048"/>
      <c r="E1" s="1010"/>
      <c r="F1" s="1049"/>
      <c r="G1" s="1050"/>
      <c r="H1" s="1050"/>
      <c r="I1" s="489"/>
      <c r="J1" s="1051"/>
      <c r="K1" s="493"/>
    </row>
    <row r="2" spans="1:11" s="51" customFormat="1" ht="21.75" customHeight="1" x14ac:dyDescent="0.5">
      <c r="A2" s="359" t="str">
        <f>'[4]แบบ ปร.6'!$A$2</f>
        <v>สถานที่ก่อสร้าง</v>
      </c>
      <c r="B2" s="360"/>
      <c r="C2" s="510" t="str">
        <f>โรงสูบน้ำ!C2</f>
        <v>บ้านหัวตลาด หมู่ที่ 4 ตำบลสำพะเนียง อำเภอโนนแดง จังหวัดนครราชสีมา</v>
      </c>
      <c r="D2" s="510"/>
      <c r="E2" s="510"/>
      <c r="F2" s="510"/>
      <c r="G2" s="510"/>
      <c r="H2" s="489"/>
      <c r="I2" s="511"/>
      <c r="J2" s="511"/>
      <c r="K2" s="451"/>
    </row>
    <row r="3" spans="1:11" s="51" customFormat="1" ht="21.75" customHeight="1" x14ac:dyDescent="0.5">
      <c r="A3" s="758" t="s">
        <v>368</v>
      </c>
      <c r="B3" s="360"/>
      <c r="C3" s="510" t="str">
        <f>โรงสูบน้ำ!C3</f>
        <v>สำนักบริหารจัดการน้ำ  กรมทรัพยากรน้ำ</v>
      </c>
      <c r="D3" s="512"/>
      <c r="E3" s="1010"/>
      <c r="F3" s="514"/>
      <c r="G3" s="368"/>
      <c r="H3" s="489" t="s">
        <v>16</v>
      </c>
      <c r="I3" s="1006">
        <v>1141005</v>
      </c>
      <c r="J3" s="366"/>
      <c r="K3" s="367"/>
    </row>
    <row r="4" spans="1:11" s="51" customFormat="1" ht="21.75" customHeight="1" x14ac:dyDescent="0.5">
      <c r="A4" s="359"/>
      <c r="B4" s="360"/>
      <c r="C4" s="510"/>
      <c r="D4" s="510"/>
      <c r="E4" s="510"/>
      <c r="F4" s="510"/>
      <c r="G4" s="510"/>
      <c r="H4" s="524"/>
      <c r="I4" s="1007"/>
      <c r="J4" s="1007"/>
      <c r="K4" s="1007"/>
    </row>
    <row r="5" spans="1:11" s="51" customFormat="1" ht="21.75" customHeight="1" x14ac:dyDescent="0.5">
      <c r="A5" s="369"/>
      <c r="B5" s="370"/>
      <c r="C5" s="370"/>
      <c r="D5" s="371"/>
      <c r="E5" s="370"/>
      <c r="F5" s="372"/>
      <c r="G5" s="373"/>
      <c r="H5" s="373"/>
      <c r="I5" s="372"/>
      <c r="J5" s="374"/>
      <c r="K5" s="375"/>
    </row>
    <row r="6" spans="1:11" s="77" customFormat="1" ht="21.75" customHeight="1" x14ac:dyDescent="0.5">
      <c r="A6" s="1306" t="s">
        <v>3</v>
      </c>
      <c r="B6" s="1318" t="s">
        <v>21</v>
      </c>
      <c r="C6" s="1319"/>
      <c r="D6" s="1314" t="s">
        <v>54</v>
      </c>
      <c r="E6" s="1315"/>
      <c r="F6" s="1308" t="s">
        <v>55</v>
      </c>
      <c r="G6" s="1309"/>
      <c r="H6" s="1308" t="s">
        <v>56</v>
      </c>
      <c r="I6" s="1309"/>
      <c r="J6" s="873" t="s">
        <v>57</v>
      </c>
      <c r="K6" s="1306" t="s">
        <v>10</v>
      </c>
    </row>
    <row r="7" spans="1:11" s="77" customFormat="1" ht="21.75" customHeight="1" x14ac:dyDescent="0.5">
      <c r="A7" s="1307"/>
      <c r="B7" s="1320"/>
      <c r="C7" s="1321"/>
      <c r="D7" s="1316"/>
      <c r="E7" s="1317"/>
      <c r="F7" s="925" t="s">
        <v>58</v>
      </c>
      <c r="G7" s="891" t="s">
        <v>49</v>
      </c>
      <c r="H7" s="925" t="s">
        <v>58</v>
      </c>
      <c r="I7" s="892" t="s">
        <v>49</v>
      </c>
      <c r="J7" s="874" t="s">
        <v>8</v>
      </c>
      <c r="K7" s="1307"/>
    </row>
    <row r="8" spans="1:11" ht="21.75" customHeight="1" x14ac:dyDescent="0.5">
      <c r="A8" s="394"/>
      <c r="B8" s="395" t="s">
        <v>60</v>
      </c>
      <c r="C8" s="396"/>
      <c r="D8" s="397"/>
      <c r="E8" s="398"/>
      <c r="F8" s="399"/>
      <c r="G8" s="400"/>
      <c r="H8" s="399"/>
      <c r="I8" s="399"/>
      <c r="J8" s="401"/>
      <c r="K8" s="401"/>
    </row>
    <row r="9" spans="1:11" ht="21.75" customHeight="1" x14ac:dyDescent="0.5">
      <c r="A9" s="394">
        <v>1.1000000000000001</v>
      </c>
      <c r="B9" s="402" t="str">
        <f>[5]งานดิน!$B$2</f>
        <v>ขุดดินหลุมฐานราก/ถมคืน</v>
      </c>
      <c r="C9" s="401"/>
      <c r="D9" s="397">
        <v>12</v>
      </c>
      <c r="E9" s="401" t="str">
        <f>[5]งานดิน!$C$2</f>
        <v>ลบ.ม.</v>
      </c>
      <c r="F9" s="403" t="str">
        <f>[5]งานดิน!$D$2</f>
        <v>-</v>
      </c>
      <c r="G9" s="399" t="str">
        <f>IF(F9="-","-",D9*F9)</f>
        <v>-</v>
      </c>
      <c r="H9" s="404">
        <v>125</v>
      </c>
      <c r="I9" s="399">
        <f>IF(H9="-","-",H9*D9)</f>
        <v>1500</v>
      </c>
      <c r="J9" s="405">
        <f t="shared" ref="J9:J22" si="0">SUM(G9,I9)</f>
        <v>1500</v>
      </c>
      <c r="K9" s="401"/>
    </row>
    <row r="10" spans="1:11" ht="21.75" customHeight="1" x14ac:dyDescent="0.5">
      <c r="A10" s="394">
        <v>1.2</v>
      </c>
      <c r="B10" s="402" t="str">
        <f>[5]งานดิน!$B$6</f>
        <v>ทรายหยาบ,ทรายหยาบรองพื้น</v>
      </c>
      <c r="C10" s="396"/>
      <c r="D10" s="397">
        <v>6</v>
      </c>
      <c r="E10" s="401" t="str">
        <f>[5]งานดิน!$C$6</f>
        <v>ลบ.ม.</v>
      </c>
      <c r="F10" s="405">
        <v>406.54</v>
      </c>
      <c r="G10" s="399">
        <f t="shared" ref="G10:G22" si="1">IF(F10="-","-",D10*F10)</f>
        <v>2439.2400000000002</v>
      </c>
      <c r="H10" s="405">
        <v>99</v>
      </c>
      <c r="I10" s="399">
        <f t="shared" ref="I10:I22" si="2">IF(H10="-","-",H10*D10)</f>
        <v>594</v>
      </c>
      <c r="J10" s="405">
        <f t="shared" si="0"/>
        <v>3033.2400000000002</v>
      </c>
      <c r="K10" s="396"/>
    </row>
    <row r="11" spans="1:11" ht="21.75" customHeight="1" x14ac:dyDescent="0.5">
      <c r="A11" s="394"/>
      <c r="B11" s="395" t="s">
        <v>69</v>
      </c>
      <c r="C11" s="401"/>
      <c r="D11" s="397"/>
      <c r="E11" s="398"/>
      <c r="F11" s="399"/>
      <c r="G11" s="399"/>
      <c r="H11" s="400"/>
      <c r="I11" s="399"/>
      <c r="J11" s="405"/>
      <c r="K11" s="401"/>
    </row>
    <row r="12" spans="1:11" s="51" customFormat="1" ht="21.75" customHeight="1" x14ac:dyDescent="0.5">
      <c r="A12" s="406">
        <v>2.1</v>
      </c>
      <c r="B12" s="407" t="str">
        <f>[5]งานแบบหล่อ!$B$3</f>
        <v xml:space="preserve">ไม้แบบหล่อคอนกรีตทั่วไป 80 % พร้อมไม้คร่าว  </v>
      </c>
      <c r="C12" s="401"/>
      <c r="D12" s="397">
        <v>197</v>
      </c>
      <c r="E12" s="398" t="str">
        <f>[5]งานแบบหล่อ!$C$3</f>
        <v>ตร.ม.</v>
      </c>
      <c r="F12" s="408">
        <v>400</v>
      </c>
      <c r="G12" s="399">
        <f t="shared" si="1"/>
        <v>78800</v>
      </c>
      <c r="H12" s="408">
        <v>133</v>
      </c>
      <c r="I12" s="399">
        <f t="shared" si="2"/>
        <v>26201</v>
      </c>
      <c r="J12" s="405">
        <f t="shared" si="0"/>
        <v>105001</v>
      </c>
      <c r="K12" s="401"/>
    </row>
    <row r="13" spans="1:11" ht="21.75" customHeight="1" x14ac:dyDescent="0.5">
      <c r="A13" s="394">
        <v>2.2000000000000002</v>
      </c>
      <c r="B13" s="402" t="str">
        <f>[5]งานแบบหล่อ!$B$6</f>
        <v>ตะปู</v>
      </c>
      <c r="C13" s="401"/>
      <c r="D13" s="397">
        <v>49</v>
      </c>
      <c r="E13" s="409" t="str">
        <f>[5]งานแบบหล่อ!$C$6</f>
        <v>กก.</v>
      </c>
      <c r="F13" s="400">
        <v>27</v>
      </c>
      <c r="G13" s="399">
        <f t="shared" si="1"/>
        <v>1323</v>
      </c>
      <c r="H13" s="399" t="str">
        <f>[5]งานแบบหล่อ!$E$6</f>
        <v>-</v>
      </c>
      <c r="I13" s="399" t="str">
        <f t="shared" si="2"/>
        <v>-</v>
      </c>
      <c r="J13" s="405">
        <f t="shared" si="0"/>
        <v>1323</v>
      </c>
      <c r="K13" s="401"/>
    </row>
    <row r="14" spans="1:11" ht="21.75" customHeight="1" x14ac:dyDescent="0.5">
      <c r="A14" s="394"/>
      <c r="B14" s="395" t="s">
        <v>66</v>
      </c>
      <c r="C14" s="396"/>
      <c r="D14" s="397"/>
      <c r="E14" s="410"/>
      <c r="F14" s="399"/>
      <c r="G14" s="399"/>
      <c r="H14" s="399"/>
      <c r="I14" s="399"/>
      <c r="J14" s="405"/>
      <c r="K14" s="401"/>
    </row>
    <row r="15" spans="1:11" ht="21.75" customHeight="1" x14ac:dyDescent="0.5">
      <c r="A15" s="411">
        <v>3.1</v>
      </c>
      <c r="B15" s="412" t="str">
        <f>[5]งานคอนกรีต!$B$2</f>
        <v>คอนกรีต 1 : 3 : 5</v>
      </c>
      <c r="C15" s="401"/>
      <c r="D15" s="397">
        <v>2</v>
      </c>
      <c r="E15" s="413" t="str">
        <f>[5]งานคอนกรีต!$C$2</f>
        <v>ลบ.ม.</v>
      </c>
      <c r="F15" s="399">
        <v>1705.61</v>
      </c>
      <c r="G15" s="399">
        <f t="shared" si="1"/>
        <v>3411.22</v>
      </c>
      <c r="H15" s="414">
        <v>398</v>
      </c>
      <c r="I15" s="399">
        <f t="shared" si="2"/>
        <v>796</v>
      </c>
      <c r="J15" s="405">
        <f t="shared" si="0"/>
        <v>4207.2199999999993</v>
      </c>
      <c r="K15" s="401"/>
    </row>
    <row r="16" spans="1:11" ht="21.75" customHeight="1" x14ac:dyDescent="0.5">
      <c r="A16" s="411">
        <v>3.2</v>
      </c>
      <c r="B16" s="415" t="str">
        <f>[5]งานคอนกรีต!$B$3</f>
        <v>คอนกรีต 1 : 2 : 4 (ซีเมนต์ไม่น้อยกว่า 320 กก/ลบ.ม.)</v>
      </c>
      <c r="C16" s="401"/>
      <c r="D16" s="397">
        <v>6</v>
      </c>
      <c r="E16" s="413" t="str">
        <f>[5]งานคอนกรีต!$C$3</f>
        <v>ลบ.ม.</v>
      </c>
      <c r="F16" s="399">
        <v>1799.07</v>
      </c>
      <c r="G16" s="399">
        <f t="shared" si="1"/>
        <v>10794.42</v>
      </c>
      <c r="H16" s="414">
        <v>498</v>
      </c>
      <c r="I16" s="399">
        <f t="shared" si="2"/>
        <v>2988</v>
      </c>
      <c r="J16" s="405">
        <f t="shared" si="0"/>
        <v>13782.42</v>
      </c>
      <c r="K16" s="401"/>
    </row>
    <row r="17" spans="1:11" ht="21.75" customHeight="1" x14ac:dyDescent="0.5">
      <c r="A17" s="411">
        <v>3.3</v>
      </c>
      <c r="B17" s="407" t="str">
        <f>[5]งานคอนกรีต!$B$4</f>
        <v>คอนกรีต 1 : 1 1/2 : 3 (ซีเมนต์ไม่น้อยกว่า 400 กก/ลบ.ม.)</v>
      </c>
      <c r="C17" s="401"/>
      <c r="D17" s="397">
        <v>20</v>
      </c>
      <c r="E17" s="413" t="str">
        <f>[5]งานคอนกรีต!$C$4</f>
        <v>ลบ.ม.</v>
      </c>
      <c r="F17" s="399">
        <v>2102</v>
      </c>
      <c r="G17" s="399">
        <f t="shared" si="1"/>
        <v>42040</v>
      </c>
      <c r="H17" s="414">
        <v>498</v>
      </c>
      <c r="I17" s="399">
        <f t="shared" si="2"/>
        <v>9960</v>
      </c>
      <c r="J17" s="405">
        <f t="shared" si="0"/>
        <v>52000</v>
      </c>
      <c r="K17" s="401"/>
    </row>
    <row r="18" spans="1:11" ht="21.75" customHeight="1" x14ac:dyDescent="0.5">
      <c r="A18" s="411">
        <v>3.4</v>
      </c>
      <c r="B18" s="412" t="str">
        <f>[5]งานคอนกรีต!$B$5</f>
        <v>ปูนทราย 1 : 4</v>
      </c>
      <c r="C18" s="401"/>
      <c r="D18" s="397">
        <v>1</v>
      </c>
      <c r="E18" s="398" t="s">
        <v>256</v>
      </c>
      <c r="F18" s="399">
        <v>1200</v>
      </c>
      <c r="G18" s="399">
        <f t="shared" si="1"/>
        <v>1200</v>
      </c>
      <c r="H18" s="399">
        <v>376</v>
      </c>
      <c r="I18" s="399">
        <f t="shared" si="2"/>
        <v>376</v>
      </c>
      <c r="J18" s="405">
        <f t="shared" si="0"/>
        <v>1576</v>
      </c>
      <c r="K18" s="401"/>
    </row>
    <row r="19" spans="1:11" ht="21.75" customHeight="1" x14ac:dyDescent="0.5">
      <c r="A19" s="394"/>
      <c r="B19" s="395" t="s">
        <v>67</v>
      </c>
      <c r="C19" s="396"/>
      <c r="D19" s="397"/>
      <c r="E19" s="398"/>
      <c r="F19" s="399"/>
      <c r="G19" s="399"/>
      <c r="H19" s="400"/>
      <c r="I19" s="399"/>
      <c r="J19" s="405"/>
      <c r="K19" s="401"/>
    </row>
    <row r="20" spans="1:11" s="51" customFormat="1" ht="21.75" customHeight="1" x14ac:dyDescent="0.5">
      <c r="A20" s="406">
        <v>4.0999999999999996</v>
      </c>
      <c r="B20" s="402" t="str">
        <f>[5]เหล็กเส้นกลม!$B$2</f>
        <v>เหล็กเส้นกลม dia. 6 มม. (2.22 กก./เส้น)</v>
      </c>
      <c r="C20" s="401"/>
      <c r="D20" s="416">
        <v>45</v>
      </c>
      <c r="E20" s="398" t="str">
        <f>[5]เหล็กเส้นกลม!$C$2</f>
        <v>กก.</v>
      </c>
      <c r="F20" s="408">
        <v>18.309999999999999</v>
      </c>
      <c r="G20" s="399">
        <f t="shared" si="1"/>
        <v>823.94999999999993</v>
      </c>
      <c r="H20" s="408">
        <v>3.4</v>
      </c>
      <c r="I20" s="399">
        <f t="shared" si="2"/>
        <v>153</v>
      </c>
      <c r="J20" s="405">
        <f t="shared" si="0"/>
        <v>976.94999999999993</v>
      </c>
      <c r="K20" s="401"/>
    </row>
    <row r="21" spans="1:11" s="51" customFormat="1" ht="21.75" customHeight="1" x14ac:dyDescent="0.5">
      <c r="A21" s="406">
        <v>4.2</v>
      </c>
      <c r="B21" s="402" t="str">
        <f>[5]เหล็กเส้นกลม!$B$3</f>
        <v>เหล็กเส้นกลม dia. 9 มม. (4.99 กก./เส้น)</v>
      </c>
      <c r="C21" s="401"/>
      <c r="D21" s="416">
        <v>635</v>
      </c>
      <c r="E21" s="398" t="str">
        <f>[5]เหล็กเส้นกลม!$C$3</f>
        <v>กก.</v>
      </c>
      <c r="F21" s="408">
        <v>17.13</v>
      </c>
      <c r="G21" s="399">
        <f t="shared" si="1"/>
        <v>10877.55</v>
      </c>
      <c r="H21" s="408">
        <v>3.4</v>
      </c>
      <c r="I21" s="399">
        <f t="shared" si="2"/>
        <v>2159</v>
      </c>
      <c r="J21" s="405">
        <f t="shared" si="0"/>
        <v>13036.55</v>
      </c>
      <c r="K21" s="401"/>
    </row>
    <row r="22" spans="1:11" s="51" customFormat="1" ht="21.75" customHeight="1" x14ac:dyDescent="0.5">
      <c r="A22" s="406">
        <v>4.3</v>
      </c>
      <c r="B22" s="402" t="str">
        <f>[5]เหล็กเส้นกลม!$B$4</f>
        <v>เหล็กเส้นกลม dia. 12 มม. (8.88 กก./เส้น)</v>
      </c>
      <c r="C22" s="401"/>
      <c r="D22" s="416">
        <v>710</v>
      </c>
      <c r="E22" s="398" t="str">
        <f>[5]เหล็กข้ออ้อย!$C$2</f>
        <v>กก.</v>
      </c>
      <c r="F22" s="408">
        <v>19.2</v>
      </c>
      <c r="G22" s="399">
        <f t="shared" si="1"/>
        <v>13632</v>
      </c>
      <c r="H22" s="408">
        <v>3.4</v>
      </c>
      <c r="I22" s="399">
        <f t="shared" si="2"/>
        <v>2414</v>
      </c>
      <c r="J22" s="405">
        <f t="shared" si="0"/>
        <v>16046</v>
      </c>
      <c r="K22" s="401"/>
    </row>
    <row r="23" spans="1:11" s="51" customFormat="1" ht="21.75" customHeight="1" x14ac:dyDescent="0.5">
      <c r="A23" s="406">
        <v>4.4000000000000004</v>
      </c>
      <c r="B23" s="402" t="str">
        <f>[5]เหล็กข้ออ้อย!$B$3</f>
        <v>เหล็กข้ออ้อย dia 16 มม. (15.8 กก./เส้น)</v>
      </c>
      <c r="C23" s="401"/>
      <c r="D23" s="416">
        <v>90</v>
      </c>
      <c r="E23" s="398" t="str">
        <f>[5]เหล็กข้ออ้อย!$C$3</f>
        <v>กก.</v>
      </c>
      <c r="F23" s="408">
        <v>18.66</v>
      </c>
      <c r="G23" s="408">
        <f>IF(F23="-","-",D23*F23)</f>
        <v>1679.4</v>
      </c>
      <c r="H23" s="408">
        <v>3.4</v>
      </c>
      <c r="I23" s="408">
        <f>IF(H23="-","-",H23*D23)</f>
        <v>306</v>
      </c>
      <c r="J23" s="400">
        <f>SUM(G23,I23)</f>
        <v>1985.4</v>
      </c>
      <c r="K23" s="401"/>
    </row>
    <row r="24" spans="1:11" s="51" customFormat="1" ht="21.75" customHeight="1" x14ac:dyDescent="0.5">
      <c r="A24" s="406">
        <v>4.5</v>
      </c>
      <c r="B24" s="402" t="str">
        <f>[5]เหล็กเส้นกลม!$B$8</f>
        <v>ลวดผูกเหล็ก No 18</v>
      </c>
      <c r="C24" s="401"/>
      <c r="D24" s="397">
        <v>45</v>
      </c>
      <c r="E24" s="409" t="str">
        <f>[5]เหล็กเส้นกลม!$C$8</f>
        <v>กก.</v>
      </c>
      <c r="F24" s="408">
        <v>24</v>
      </c>
      <c r="G24" s="408">
        <f t="shared" ref="G24:G37" si="3">IF(F24="-","-",D24*F24)</f>
        <v>1080</v>
      </c>
      <c r="H24" s="408" t="str">
        <f>[5]เหล็กเส้นกลม!$E$8</f>
        <v>-</v>
      </c>
      <c r="I24" s="408" t="str">
        <f t="shared" ref="I24:I37" si="4">IF(H24="-","-",H24*D24)</f>
        <v>-</v>
      </c>
      <c r="J24" s="400">
        <f t="shared" ref="J24:J54" si="5">SUM(G24,I24)</f>
        <v>1080</v>
      </c>
      <c r="K24" s="401"/>
    </row>
    <row r="25" spans="1:11" ht="21.75" customHeight="1" x14ac:dyDescent="0.5">
      <c r="A25" s="394"/>
      <c r="B25" s="395" t="s">
        <v>68</v>
      </c>
      <c r="C25" s="396"/>
      <c r="D25" s="397"/>
      <c r="E25" s="398"/>
      <c r="F25" s="399"/>
      <c r="G25" s="408"/>
      <c r="H25" s="400"/>
      <c r="I25" s="408"/>
      <c r="J25" s="400"/>
      <c r="K25" s="401"/>
    </row>
    <row r="26" spans="1:11" ht="21.75" customHeight="1" x14ac:dyDescent="0.5">
      <c r="A26" s="411">
        <v>5.0999999999999996</v>
      </c>
      <c r="B26" s="402" t="str">
        <f>[5]GS.!$B$8</f>
        <v>ท่อเหล็กอาบสังกะสี+ข้อต่อยาว6ม. dia 2 1/2"</v>
      </c>
      <c r="C26" s="401"/>
      <c r="D26" s="397">
        <v>1</v>
      </c>
      <c r="E26" s="401" t="str">
        <f>[5]GS.!$C$12</f>
        <v>ท่อน</v>
      </c>
      <c r="F26" s="405">
        <v>1382</v>
      </c>
      <c r="G26" s="408">
        <f t="shared" si="3"/>
        <v>1382</v>
      </c>
      <c r="H26" s="405">
        <v>276</v>
      </c>
      <c r="I26" s="408">
        <f t="shared" si="4"/>
        <v>276</v>
      </c>
      <c r="J26" s="400">
        <f t="shared" si="5"/>
        <v>1658</v>
      </c>
      <c r="K26" s="401"/>
    </row>
    <row r="27" spans="1:11" ht="21.75" customHeight="1" x14ac:dyDescent="0.5">
      <c r="A27" s="411">
        <v>5.2</v>
      </c>
      <c r="B27" s="402" t="str">
        <f>[5]GS.!$B$293</f>
        <v>ท่อเหล็กอาบสังกะสี dia 4"</v>
      </c>
      <c r="C27" s="401"/>
      <c r="D27" s="397">
        <v>2</v>
      </c>
      <c r="E27" s="401" t="str">
        <f>[5]GS.!$C$293</f>
        <v>ท่อน</v>
      </c>
      <c r="F27" s="405">
        <v>2403</v>
      </c>
      <c r="G27" s="408">
        <f t="shared" si="3"/>
        <v>4806</v>
      </c>
      <c r="H27" s="405">
        <v>192</v>
      </c>
      <c r="I27" s="408">
        <f t="shared" si="4"/>
        <v>384</v>
      </c>
      <c r="J27" s="400">
        <f t="shared" si="5"/>
        <v>5190</v>
      </c>
      <c r="K27" s="401"/>
    </row>
    <row r="28" spans="1:11" ht="21.75" customHeight="1" x14ac:dyDescent="0.5">
      <c r="A28" s="411">
        <v>5.3</v>
      </c>
      <c r="B28" s="402" t="str">
        <f>[5]GS.!$B$292</f>
        <v>ท่อเหล็กอาบสังกะสี dia 3"</v>
      </c>
      <c r="C28" s="401"/>
      <c r="D28" s="397">
        <v>2</v>
      </c>
      <c r="E28" s="401" t="str">
        <f>[5]GS.!$C$292</f>
        <v>ท่อน</v>
      </c>
      <c r="F28" s="405">
        <v>1649</v>
      </c>
      <c r="G28" s="408">
        <f t="shared" si="3"/>
        <v>3298</v>
      </c>
      <c r="H28" s="405">
        <v>150</v>
      </c>
      <c r="I28" s="408">
        <f t="shared" si="4"/>
        <v>300</v>
      </c>
      <c r="J28" s="400">
        <f t="shared" si="5"/>
        <v>3598</v>
      </c>
      <c r="K28" s="401"/>
    </row>
    <row r="29" spans="1:11" ht="21.75" customHeight="1" x14ac:dyDescent="0.5">
      <c r="A29" s="411">
        <v>5.4</v>
      </c>
      <c r="B29" s="402" t="str">
        <f>[5]GS.!$B$7</f>
        <v>ท่อเหล็กอาบสังกะสี+ข้อต่อยาว6ม. dia 2"</v>
      </c>
      <c r="C29" s="401"/>
      <c r="D29" s="397">
        <v>1</v>
      </c>
      <c r="E29" s="401" t="str">
        <f>[5]GS.!$C$7</f>
        <v>ท่อน</v>
      </c>
      <c r="F29" s="405">
        <v>1090</v>
      </c>
      <c r="G29" s="408">
        <f t="shared" si="3"/>
        <v>1090</v>
      </c>
      <c r="H29" s="405">
        <v>100</v>
      </c>
      <c r="I29" s="408">
        <f t="shared" si="4"/>
        <v>100</v>
      </c>
      <c r="J29" s="400">
        <f t="shared" si="5"/>
        <v>1190</v>
      </c>
      <c r="K29" s="401"/>
    </row>
    <row r="30" spans="1:11" ht="21.75" customHeight="1" x14ac:dyDescent="0.5">
      <c r="A30" s="411">
        <v>5.5</v>
      </c>
      <c r="B30" s="402" t="str">
        <f>[5]GS.!$B$6</f>
        <v>ท่อเหล็กอาบสังกะสี+ข้อต่อยาว6ม. dia 1 1/2"</v>
      </c>
      <c r="C30" s="401"/>
      <c r="D30" s="397">
        <v>1</v>
      </c>
      <c r="E30" s="401" t="str">
        <f>[5]GS.!$C$6</f>
        <v>ท่อน</v>
      </c>
      <c r="F30" s="405">
        <v>770</v>
      </c>
      <c r="G30" s="408">
        <f t="shared" si="3"/>
        <v>770</v>
      </c>
      <c r="H30" s="405">
        <v>90</v>
      </c>
      <c r="I30" s="408">
        <f t="shared" si="4"/>
        <v>90</v>
      </c>
      <c r="J30" s="400">
        <f t="shared" si="5"/>
        <v>860</v>
      </c>
      <c r="K30" s="401"/>
    </row>
    <row r="31" spans="1:11" ht="21.75" customHeight="1" x14ac:dyDescent="0.5">
      <c r="A31" s="411">
        <v>5.6</v>
      </c>
      <c r="B31" s="402" t="str">
        <f>[5]GS.!$B$4</f>
        <v>ท่อเหล็กอาบสังกะสี+ข้อต่อยาว6ม. dia 1"</v>
      </c>
      <c r="C31" s="401"/>
      <c r="D31" s="397">
        <v>4</v>
      </c>
      <c r="E31" s="401" t="str">
        <f>[5]GS.!$C$4</f>
        <v>ท่อน</v>
      </c>
      <c r="F31" s="405">
        <v>516</v>
      </c>
      <c r="G31" s="408">
        <f t="shared" si="3"/>
        <v>2064</v>
      </c>
      <c r="H31" s="405">
        <v>80</v>
      </c>
      <c r="I31" s="408">
        <f t="shared" si="4"/>
        <v>320</v>
      </c>
      <c r="J31" s="400">
        <f t="shared" si="5"/>
        <v>2384</v>
      </c>
      <c r="K31" s="401"/>
    </row>
    <row r="32" spans="1:11" ht="21.75" customHeight="1" x14ac:dyDescent="0.5">
      <c r="A32" s="411">
        <v>5.7</v>
      </c>
      <c r="B32" s="402" t="str">
        <f>[5]GS.!$B$3</f>
        <v>ท่อเหล็กอาบสังกะสี+ข้อต่อยาว6ม. dia 3/4"</v>
      </c>
      <c r="C32" s="401"/>
      <c r="D32" s="397">
        <v>2</v>
      </c>
      <c r="E32" s="401" t="str">
        <f>[5]GS.!$C$3</f>
        <v>ท่อน</v>
      </c>
      <c r="F32" s="405">
        <v>323</v>
      </c>
      <c r="G32" s="408">
        <f t="shared" si="3"/>
        <v>646</v>
      </c>
      <c r="H32" s="405">
        <v>72</v>
      </c>
      <c r="I32" s="408">
        <f t="shared" si="4"/>
        <v>144</v>
      </c>
      <c r="J32" s="400">
        <f t="shared" si="5"/>
        <v>790</v>
      </c>
      <c r="K32" s="401"/>
    </row>
    <row r="33" spans="1:11" ht="21.75" customHeight="1" x14ac:dyDescent="0.5">
      <c r="A33" s="411">
        <v>5.8</v>
      </c>
      <c r="B33" s="402" t="str">
        <f>[5]GS.!$B$2</f>
        <v>ท่อเหล็กอาบสังกะสี+ข้อต่อยาว6ม. dia 1/2"</v>
      </c>
      <c r="C33" s="401"/>
      <c r="D33" s="397">
        <v>1</v>
      </c>
      <c r="E33" s="409" t="str">
        <f>[5]GS.!$C$2</f>
        <v>ท่อน</v>
      </c>
      <c r="F33" s="400">
        <v>268</v>
      </c>
      <c r="G33" s="408">
        <f t="shared" si="3"/>
        <v>268</v>
      </c>
      <c r="H33" s="452">
        <v>60</v>
      </c>
      <c r="I33" s="408">
        <f t="shared" si="4"/>
        <v>60</v>
      </c>
      <c r="J33" s="400">
        <f t="shared" si="5"/>
        <v>328</v>
      </c>
      <c r="K33" s="401"/>
    </row>
    <row r="34" spans="1:11" ht="21.75" customHeight="1" x14ac:dyDescent="0.5">
      <c r="A34" s="411">
        <v>5.9</v>
      </c>
      <c r="B34" s="402" t="str">
        <f>[5]PVC1!$B$16</f>
        <v>ท่อ PVC.ยาว 4 ม. ชั้น 8. 5 ปลายเรียบ dia 3/4"</v>
      </c>
      <c r="C34" s="401"/>
      <c r="D34" s="397">
        <v>2</v>
      </c>
      <c r="E34" s="398" t="str">
        <f>[5]PVC1!$C$16</f>
        <v>ท่อน</v>
      </c>
      <c r="F34" s="399">
        <v>46</v>
      </c>
      <c r="G34" s="408">
        <f t="shared" si="3"/>
        <v>92</v>
      </c>
      <c r="H34" s="400">
        <v>40</v>
      </c>
      <c r="I34" s="408">
        <f t="shared" si="4"/>
        <v>80</v>
      </c>
      <c r="J34" s="400">
        <f t="shared" si="5"/>
        <v>172</v>
      </c>
      <c r="K34" s="401"/>
    </row>
    <row r="35" spans="1:11" ht="21.75" customHeight="1" x14ac:dyDescent="0.5">
      <c r="A35" s="453">
        <v>5.0999999999999996</v>
      </c>
      <c r="B35" s="402" t="str">
        <f>[5]PVC1!$B$17</f>
        <v>ท่อ PVC.ยาว 4 ม. ชั้น 8. 5 ปลายเรียบ dia 1"</v>
      </c>
      <c r="C35" s="401"/>
      <c r="D35" s="397">
        <v>1</v>
      </c>
      <c r="E35" s="398" t="str">
        <f>[5]PVC1!$C$17</f>
        <v>ท่อน</v>
      </c>
      <c r="F35" s="399">
        <v>60</v>
      </c>
      <c r="G35" s="408">
        <f t="shared" si="3"/>
        <v>60</v>
      </c>
      <c r="H35" s="400">
        <v>60</v>
      </c>
      <c r="I35" s="408">
        <f t="shared" si="4"/>
        <v>60</v>
      </c>
      <c r="J35" s="400">
        <f t="shared" si="5"/>
        <v>120</v>
      </c>
      <c r="K35" s="401"/>
    </row>
    <row r="36" spans="1:11" ht="21.75" customHeight="1" x14ac:dyDescent="0.5">
      <c r="A36" s="453">
        <v>5.1100000000000003</v>
      </c>
      <c r="B36" s="402" t="str">
        <f>[5]สแตนเลส!$B$3</f>
        <v>ท่อแสตนเลส dia 1/2"</v>
      </c>
      <c r="C36" s="401"/>
      <c r="D36" s="397">
        <v>1</v>
      </c>
      <c r="E36" s="401" t="str">
        <f>[5]สแตนเลส!$C$3</f>
        <v>ท่อน</v>
      </c>
      <c r="F36" s="454">
        <v>920</v>
      </c>
      <c r="G36" s="408">
        <f t="shared" si="3"/>
        <v>920</v>
      </c>
      <c r="H36" s="454">
        <f>[5]สแตนเลส!$E$3</f>
        <v>60</v>
      </c>
      <c r="I36" s="408">
        <f t="shared" si="4"/>
        <v>60</v>
      </c>
      <c r="J36" s="400">
        <f t="shared" si="5"/>
        <v>980</v>
      </c>
      <c r="K36" s="401"/>
    </row>
    <row r="37" spans="1:11" ht="21.75" customHeight="1" x14ac:dyDescent="0.5">
      <c r="A37" s="411">
        <v>5.12</v>
      </c>
      <c r="B37" s="402" t="str">
        <f>[5]PVC1!$B$144</f>
        <v>ฝาครอบ PVC. ชั้น 13.5 dia 1 1/2"</v>
      </c>
      <c r="C37" s="401"/>
      <c r="D37" s="397">
        <v>6</v>
      </c>
      <c r="E37" s="398" t="str">
        <f>[5]PVC1!$C$144</f>
        <v>ตัว</v>
      </c>
      <c r="F37" s="399">
        <v>10</v>
      </c>
      <c r="G37" s="408">
        <f t="shared" si="3"/>
        <v>60</v>
      </c>
      <c r="H37" s="399" t="str">
        <f>[5]PVC1!$E$144</f>
        <v>-</v>
      </c>
      <c r="I37" s="408" t="str">
        <f t="shared" si="4"/>
        <v>-</v>
      </c>
      <c r="J37" s="400">
        <f t="shared" si="5"/>
        <v>60</v>
      </c>
      <c r="K37" s="401"/>
    </row>
    <row r="38" spans="1:11" ht="21.75" customHeight="1" x14ac:dyDescent="0.5">
      <c r="A38" s="411">
        <v>5.13</v>
      </c>
      <c r="B38" s="402" t="s">
        <v>243</v>
      </c>
      <c r="C38" s="401"/>
      <c r="D38" s="397">
        <v>1</v>
      </c>
      <c r="E38" s="398" t="s">
        <v>200</v>
      </c>
      <c r="F38" s="399">
        <v>120</v>
      </c>
      <c r="G38" s="408">
        <f t="shared" ref="G38:G54" si="6">IF(F38="-","-",D38*F38)</f>
        <v>120</v>
      </c>
      <c r="H38" s="399"/>
      <c r="I38" s="408"/>
      <c r="J38" s="400">
        <f t="shared" si="5"/>
        <v>120</v>
      </c>
      <c r="K38" s="401"/>
    </row>
    <row r="39" spans="1:11" ht="21.75" customHeight="1" x14ac:dyDescent="0.5">
      <c r="A39" s="411">
        <v>5.14</v>
      </c>
      <c r="B39" s="402" t="s">
        <v>525</v>
      </c>
      <c r="C39" s="401"/>
      <c r="D39" s="397">
        <v>6</v>
      </c>
      <c r="E39" s="398" t="s">
        <v>199</v>
      </c>
      <c r="F39" s="399">
        <v>115</v>
      </c>
      <c r="G39" s="408">
        <f t="shared" si="6"/>
        <v>690</v>
      </c>
      <c r="H39" s="399"/>
      <c r="I39" s="399"/>
      <c r="J39" s="400">
        <f t="shared" si="5"/>
        <v>690</v>
      </c>
      <c r="K39" s="401"/>
    </row>
    <row r="40" spans="1:11" ht="21.75" customHeight="1" x14ac:dyDescent="0.5">
      <c r="A40" s="411"/>
      <c r="B40" s="402"/>
      <c r="C40" s="1159" t="s">
        <v>61</v>
      </c>
      <c r="D40" s="397"/>
      <c r="E40" s="398"/>
      <c r="F40" s="456"/>
      <c r="G40" s="1108">
        <f>SUM(G8:G39)</f>
        <v>184366.78</v>
      </c>
      <c r="H40" s="481"/>
      <c r="I40" s="481">
        <f>SUM(I9:I39)</f>
        <v>49321</v>
      </c>
      <c r="J40" s="483">
        <f t="shared" si="5"/>
        <v>233687.78</v>
      </c>
      <c r="K40" s="401"/>
    </row>
    <row r="41" spans="1:11" ht="21.75" customHeight="1" x14ac:dyDescent="0.5">
      <c r="A41" s="411"/>
      <c r="B41" s="402"/>
      <c r="C41" s="455" t="s">
        <v>62</v>
      </c>
      <c r="D41" s="397"/>
      <c r="E41" s="398"/>
      <c r="F41" s="456"/>
      <c r="G41" s="1108">
        <f>G40</f>
        <v>184366.78</v>
      </c>
      <c r="H41" s="481"/>
      <c r="I41" s="481">
        <f>I40</f>
        <v>49321</v>
      </c>
      <c r="J41" s="483">
        <f>G41+I41</f>
        <v>233687.78</v>
      </c>
      <c r="K41" s="401"/>
    </row>
    <row r="42" spans="1:11" ht="21.75" customHeight="1" x14ac:dyDescent="0.5">
      <c r="A42" s="411">
        <v>5.15</v>
      </c>
      <c r="B42" s="402" t="str">
        <f>[5]PVC1!$B$196</f>
        <v>ข้อต่อเกลียวใน PVC. ชั้น 13.5 dia 1 1/2"</v>
      </c>
      <c r="C42" s="401"/>
      <c r="D42" s="397">
        <v>6</v>
      </c>
      <c r="E42" s="398" t="str">
        <f>[5]PVC1!$C$196</f>
        <v>ตัว</v>
      </c>
      <c r="F42" s="399">
        <f>[5]PVC1!$D$196</f>
        <v>13</v>
      </c>
      <c r="G42" s="408">
        <f t="shared" si="6"/>
        <v>78</v>
      </c>
      <c r="H42" s="399"/>
      <c r="I42" s="399"/>
      <c r="J42" s="400">
        <f t="shared" si="5"/>
        <v>78</v>
      </c>
      <c r="K42" s="401"/>
    </row>
    <row r="43" spans="1:11" ht="21.75" customHeight="1" x14ac:dyDescent="0.5">
      <c r="A43" s="453">
        <v>5.16</v>
      </c>
      <c r="B43" s="402" t="str">
        <f>[5]PVC1!$B$183</f>
        <v>ข้อต่อเกลียวนอก PVC. ชั้น 13.5 dia 1 1/2"</v>
      </c>
      <c r="C43" s="401"/>
      <c r="D43" s="397">
        <v>6</v>
      </c>
      <c r="E43" s="398" t="str">
        <f>[5]PVC1!$C$183</f>
        <v>ตัว</v>
      </c>
      <c r="F43" s="399">
        <f>[5]PVC1!$D$183</f>
        <v>9</v>
      </c>
      <c r="G43" s="408">
        <f t="shared" si="6"/>
        <v>54</v>
      </c>
      <c r="H43" s="399"/>
      <c r="I43" s="399"/>
      <c r="J43" s="400">
        <f t="shared" si="5"/>
        <v>54</v>
      </c>
      <c r="K43" s="401"/>
    </row>
    <row r="44" spans="1:11" ht="21.75" customHeight="1" x14ac:dyDescent="0.5">
      <c r="A44" s="411">
        <v>5.17</v>
      </c>
      <c r="B44" s="402" t="str">
        <f>[5]GS.!$B$147</f>
        <v>สามทางเหล็กอาบสังกะสี dia 1/2"</v>
      </c>
      <c r="C44" s="401"/>
      <c r="D44" s="397">
        <v>4</v>
      </c>
      <c r="E44" s="409" t="str">
        <f>[5]GS.!$C$147</f>
        <v>ตัว</v>
      </c>
      <c r="F44" s="400">
        <v>15</v>
      </c>
      <c r="G44" s="408">
        <f t="shared" si="6"/>
        <v>60</v>
      </c>
      <c r="H44" s="399"/>
      <c r="I44" s="399"/>
      <c r="J44" s="400">
        <f t="shared" si="5"/>
        <v>60</v>
      </c>
      <c r="K44" s="401"/>
    </row>
    <row r="45" spans="1:11" ht="21.75" customHeight="1" x14ac:dyDescent="0.5">
      <c r="A45" s="411">
        <v>5.18</v>
      </c>
      <c r="B45" s="402" t="str">
        <f>[5]GS.!$B$148</f>
        <v>สามทางเหล็กอาบสังกะสี dia 3/4"</v>
      </c>
      <c r="C45" s="401"/>
      <c r="D45" s="397">
        <v>1</v>
      </c>
      <c r="E45" s="409" t="str">
        <f>[5]GS.!$C$148</f>
        <v>ตัว</v>
      </c>
      <c r="F45" s="400">
        <v>22</v>
      </c>
      <c r="G45" s="408">
        <f t="shared" si="6"/>
        <v>22</v>
      </c>
      <c r="H45" s="399"/>
      <c r="I45" s="399"/>
      <c r="J45" s="400">
        <f t="shared" si="5"/>
        <v>22</v>
      </c>
      <c r="K45" s="401"/>
    </row>
    <row r="46" spans="1:11" ht="21.75" customHeight="1" x14ac:dyDescent="0.5">
      <c r="A46" s="453">
        <v>5.19</v>
      </c>
      <c r="B46" s="402" t="str">
        <f>[5]GS.!$B$149</f>
        <v>สามทางเหล็กอาบสังกะสี dia 1"</v>
      </c>
      <c r="C46" s="401"/>
      <c r="D46" s="397">
        <v>3</v>
      </c>
      <c r="E46" s="409" t="str">
        <f>[5]GS.!$C$149</f>
        <v>ตัว</v>
      </c>
      <c r="F46" s="400">
        <v>59</v>
      </c>
      <c r="G46" s="408">
        <f t="shared" si="6"/>
        <v>177</v>
      </c>
      <c r="H46" s="399"/>
      <c r="I46" s="399"/>
      <c r="J46" s="400">
        <f t="shared" si="5"/>
        <v>177</v>
      </c>
      <c r="K46" s="401"/>
    </row>
    <row r="47" spans="1:11" ht="21.75" customHeight="1" x14ac:dyDescent="0.5">
      <c r="A47" s="453">
        <v>5.2</v>
      </c>
      <c r="B47" s="402" t="str">
        <f>[5]GS.!$B$35</f>
        <v>ข้องอเหล็กอาบสังกะสี 90 ม-ม dia 1/2"</v>
      </c>
      <c r="C47" s="401"/>
      <c r="D47" s="397">
        <v>4</v>
      </c>
      <c r="E47" s="401" t="str">
        <f>[5]GS.!$C$35</f>
        <v>ตัว</v>
      </c>
      <c r="F47" s="405">
        <v>11</v>
      </c>
      <c r="G47" s="408">
        <f t="shared" si="6"/>
        <v>44</v>
      </c>
      <c r="H47" s="399"/>
      <c r="I47" s="399"/>
      <c r="J47" s="400">
        <f t="shared" si="5"/>
        <v>44</v>
      </c>
      <c r="K47" s="401"/>
    </row>
    <row r="48" spans="1:11" ht="21.75" customHeight="1" x14ac:dyDescent="0.5">
      <c r="A48" s="411">
        <v>5.21</v>
      </c>
      <c r="B48" s="402" t="str">
        <f>[5]GS.!$B$36</f>
        <v>ข้องอเหล็กอาบสังกะสี 90 ม-ม dia 3/4"</v>
      </c>
      <c r="C48" s="401"/>
      <c r="D48" s="397">
        <v>4</v>
      </c>
      <c r="E48" s="401" t="str">
        <f>[5]GS.!$C$36</f>
        <v>ตัว</v>
      </c>
      <c r="F48" s="405">
        <v>19</v>
      </c>
      <c r="G48" s="408">
        <f t="shared" si="6"/>
        <v>76</v>
      </c>
      <c r="H48" s="399"/>
      <c r="I48" s="399"/>
      <c r="J48" s="400">
        <f t="shared" si="5"/>
        <v>76</v>
      </c>
      <c r="K48" s="401"/>
    </row>
    <row r="49" spans="1:11" ht="21.75" customHeight="1" x14ac:dyDescent="0.5">
      <c r="A49" s="411">
        <v>5.22</v>
      </c>
      <c r="B49" s="402" t="str">
        <f>[5]GS.!$B$37</f>
        <v>ข้องอเหล็กอาบสังกะสี 90 ม-ม dia 1"</v>
      </c>
      <c r="C49" s="401"/>
      <c r="D49" s="397">
        <v>8</v>
      </c>
      <c r="E49" s="401" t="str">
        <f>[5]GS.!$C$37</f>
        <v>ตัว</v>
      </c>
      <c r="F49" s="405">
        <v>26</v>
      </c>
      <c r="G49" s="408">
        <f t="shared" si="6"/>
        <v>208</v>
      </c>
      <c r="H49" s="399"/>
      <c r="I49" s="399"/>
      <c r="J49" s="400">
        <f t="shared" si="5"/>
        <v>208</v>
      </c>
      <c r="K49" s="401"/>
    </row>
    <row r="50" spans="1:11" ht="21.75" customHeight="1" x14ac:dyDescent="0.5">
      <c r="A50" s="411">
        <v>5.23</v>
      </c>
      <c r="B50" s="402" t="str">
        <f>[5]GS.!$B$40</f>
        <v>ข้องอเหล็กอาบสังกะสี 90 ม-ม dia 2"</v>
      </c>
      <c r="C50" s="401"/>
      <c r="D50" s="397">
        <v>2</v>
      </c>
      <c r="E50" s="398" t="s">
        <v>200</v>
      </c>
      <c r="F50" s="405">
        <v>81</v>
      </c>
      <c r="G50" s="408">
        <f t="shared" si="6"/>
        <v>162</v>
      </c>
      <c r="H50" s="399"/>
      <c r="I50" s="399"/>
      <c r="J50" s="400">
        <f t="shared" si="5"/>
        <v>162</v>
      </c>
      <c r="K50" s="401"/>
    </row>
    <row r="51" spans="1:11" ht="21.75" customHeight="1" x14ac:dyDescent="0.5">
      <c r="A51" s="453">
        <v>5.24</v>
      </c>
      <c r="B51" s="402" t="str">
        <f>[5]GS.!$B$41</f>
        <v>ข้องอเหล็กอาบสังกะสี 90 ม-ม dia 2 1/2"</v>
      </c>
      <c r="C51" s="401"/>
      <c r="D51" s="397">
        <v>2</v>
      </c>
      <c r="E51" s="401" t="str">
        <f>[5]GS.!$C$42</f>
        <v>ตัว</v>
      </c>
      <c r="F51" s="405">
        <v>144</v>
      </c>
      <c r="G51" s="408">
        <f t="shared" si="6"/>
        <v>288</v>
      </c>
      <c r="H51" s="399"/>
      <c r="I51" s="399"/>
      <c r="J51" s="400">
        <f t="shared" si="5"/>
        <v>288</v>
      </c>
      <c r="K51" s="401"/>
    </row>
    <row r="52" spans="1:11" ht="21.75" customHeight="1" x14ac:dyDescent="0.5">
      <c r="A52" s="453">
        <v>5.25</v>
      </c>
      <c r="B52" s="402" t="str">
        <f>[5]GS.!$B$42</f>
        <v>ข้องอเหล็กอาบสังกะสี 90 ม-ม dia 3"</v>
      </c>
      <c r="C52" s="401"/>
      <c r="D52" s="397">
        <v>4</v>
      </c>
      <c r="E52" s="401" t="str">
        <f>[5]GS.!$C$43</f>
        <v>ตัว</v>
      </c>
      <c r="F52" s="405">
        <v>277</v>
      </c>
      <c r="G52" s="408">
        <f t="shared" si="6"/>
        <v>1108</v>
      </c>
      <c r="H52" s="399"/>
      <c r="I52" s="399"/>
      <c r="J52" s="400">
        <f t="shared" si="5"/>
        <v>1108</v>
      </c>
      <c r="K52" s="401"/>
    </row>
    <row r="53" spans="1:11" ht="21.75" customHeight="1" x14ac:dyDescent="0.5">
      <c r="A53" s="453">
        <v>5.26</v>
      </c>
      <c r="B53" s="402" t="str">
        <f>[5]GS.!$B$43</f>
        <v>ข้องอเหล็กอาบสังกะสี 90 ม-ม dia 4"</v>
      </c>
      <c r="C53" s="401"/>
      <c r="D53" s="397">
        <v>4</v>
      </c>
      <c r="E53" s="401" t="str">
        <f>[5]GS.!$C$45</f>
        <v>ตัว</v>
      </c>
      <c r="F53" s="405">
        <v>382</v>
      </c>
      <c r="G53" s="408">
        <f t="shared" si="6"/>
        <v>1528</v>
      </c>
      <c r="H53" s="399"/>
      <c r="I53" s="399"/>
      <c r="J53" s="400">
        <f t="shared" si="5"/>
        <v>1528</v>
      </c>
      <c r="K53" s="401"/>
    </row>
    <row r="54" spans="1:11" ht="21.75" customHeight="1" x14ac:dyDescent="0.5">
      <c r="A54" s="411">
        <v>5.27</v>
      </c>
      <c r="B54" s="402" t="str">
        <f>[5]สแตนเลส!$B$2</f>
        <v xml:space="preserve">ข้องอ 90 ํ แสตนเลส dia. 1/2 "  </v>
      </c>
      <c r="C54" s="401"/>
      <c r="D54" s="397">
        <v>3</v>
      </c>
      <c r="E54" s="401" t="str">
        <f>[5]สแตนเลส!$C$2</f>
        <v>ตัว</v>
      </c>
      <c r="F54" s="405">
        <v>340</v>
      </c>
      <c r="G54" s="408">
        <f t="shared" si="6"/>
        <v>1020</v>
      </c>
      <c r="H54" s="399"/>
      <c r="I54" s="399"/>
      <c r="J54" s="400">
        <f t="shared" si="5"/>
        <v>1020</v>
      </c>
      <c r="K54" s="401"/>
    </row>
    <row r="55" spans="1:11" ht="21.75" customHeight="1" x14ac:dyDescent="0.5">
      <c r="A55" s="453">
        <v>5.28</v>
      </c>
      <c r="B55" s="402" t="str">
        <f>[5]เหล็กหล่อ!$B$328</f>
        <v>สี่ทางเหล็กหล่อ หน้า จาน 4 ด้าน dia 4"</v>
      </c>
      <c r="C55" s="401"/>
      <c r="D55" s="397">
        <v>1</v>
      </c>
      <c r="E55" s="401" t="str">
        <f>[5]เหล็กหล่อ!$C$328</f>
        <v>ตัว</v>
      </c>
      <c r="F55" s="457">
        <v>3190</v>
      </c>
      <c r="G55" s="400">
        <f t="shared" ref="G55:G69" si="7">IF(F55="-","-",D55*F55)</f>
        <v>3190</v>
      </c>
      <c r="H55" s="399"/>
      <c r="I55" s="399"/>
      <c r="J55" s="405">
        <f t="shared" ref="J55:J69" si="8">SUM(G55,I55)</f>
        <v>3190</v>
      </c>
      <c r="K55" s="401"/>
    </row>
    <row r="56" spans="1:11" ht="21.75" customHeight="1" x14ac:dyDescent="0.5">
      <c r="A56" s="411">
        <v>5.29</v>
      </c>
      <c r="B56" s="402" t="str">
        <f>[5]GS.!$B$137</f>
        <v>ข้อลดเหลี่ยมเหล็กอาบสังกะสี dia 3/4"</v>
      </c>
      <c r="C56" s="401"/>
      <c r="D56" s="397">
        <v>2</v>
      </c>
      <c r="E56" s="401" t="str">
        <f>[5]GS.!$C$137</f>
        <v>ตัว</v>
      </c>
      <c r="F56" s="457">
        <v>14</v>
      </c>
      <c r="G56" s="400">
        <f t="shared" si="7"/>
        <v>28</v>
      </c>
      <c r="H56" s="399"/>
      <c r="I56" s="399"/>
      <c r="J56" s="405">
        <f t="shared" si="8"/>
        <v>28</v>
      </c>
      <c r="K56" s="401"/>
    </row>
    <row r="57" spans="1:11" ht="21.75" customHeight="1" x14ac:dyDescent="0.5">
      <c r="A57" s="458">
        <v>5.3</v>
      </c>
      <c r="B57" s="402" t="str">
        <f>[5]ยีโบลท์!$B$10</f>
        <v>ยี-โบลท์ ชั้น 15 dia 4"</v>
      </c>
      <c r="C57" s="401"/>
      <c r="D57" s="397">
        <v>1</v>
      </c>
      <c r="E57" s="401" t="str">
        <f>[5]ยีโบลท์!$C$10</f>
        <v>ชุด</v>
      </c>
      <c r="F57" s="457">
        <v>700</v>
      </c>
      <c r="G57" s="400">
        <f t="shared" si="7"/>
        <v>700</v>
      </c>
      <c r="H57" s="399"/>
      <c r="I57" s="399"/>
      <c r="J57" s="405">
        <f t="shared" si="8"/>
        <v>700</v>
      </c>
      <c r="K57" s="401"/>
    </row>
    <row r="58" spans="1:11" ht="21.75" customHeight="1" x14ac:dyDescent="0.5">
      <c r="A58" s="459">
        <v>5.31</v>
      </c>
      <c r="B58" s="402" t="str">
        <f>[5]GS.!$B$203</f>
        <v>นิปเปิ้ลเหล็กอาบสังกะสี dia 3/4"</v>
      </c>
      <c r="C58" s="401"/>
      <c r="D58" s="397">
        <v>2</v>
      </c>
      <c r="E58" s="401" t="str">
        <f>[5]GS.!$C$203</f>
        <v>ตัว</v>
      </c>
      <c r="F58" s="457">
        <v>13</v>
      </c>
      <c r="G58" s="400">
        <f t="shared" si="7"/>
        <v>26</v>
      </c>
      <c r="H58" s="399"/>
      <c r="I58" s="399"/>
      <c r="J58" s="405">
        <f t="shared" si="8"/>
        <v>26</v>
      </c>
      <c r="K58" s="401"/>
    </row>
    <row r="59" spans="1:11" ht="21.75" customHeight="1" x14ac:dyDescent="0.5">
      <c r="A59" s="459">
        <v>5.32</v>
      </c>
      <c r="B59" s="402" t="str">
        <f>[5]GS.!$B$208</f>
        <v>นิปเปิ้ลเหล็กอาบสังกะสี dia 2 1/2"</v>
      </c>
      <c r="C59" s="401"/>
      <c r="D59" s="460">
        <v>2</v>
      </c>
      <c r="E59" s="401" t="str">
        <f>[5]GS.!$C$208</f>
        <v>ตัว</v>
      </c>
      <c r="F59" s="457">
        <v>38</v>
      </c>
      <c r="G59" s="400">
        <f t="shared" si="7"/>
        <v>76</v>
      </c>
      <c r="H59" s="399"/>
      <c r="I59" s="399"/>
      <c r="J59" s="405">
        <f t="shared" si="8"/>
        <v>76</v>
      </c>
      <c r="K59" s="401"/>
    </row>
    <row r="60" spans="1:11" ht="21.75" customHeight="1" x14ac:dyDescent="0.5">
      <c r="A60" s="459">
        <v>5.33</v>
      </c>
      <c r="B60" s="402" t="str">
        <f>[5]GS.!$B$219</f>
        <v>ยูเนียนเหล็กอาบสังกะสี dia 2 1/2"</v>
      </c>
      <c r="C60" s="401"/>
      <c r="D60" s="460">
        <v>1</v>
      </c>
      <c r="E60" s="401" t="str">
        <f>[5]GS.!$C$219</f>
        <v>ตัว</v>
      </c>
      <c r="F60" s="457">
        <v>160</v>
      </c>
      <c r="G60" s="400">
        <f t="shared" si="7"/>
        <v>160</v>
      </c>
      <c r="H60" s="399"/>
      <c r="I60" s="399">
        <v>8900</v>
      </c>
      <c r="J60" s="405">
        <f t="shared" si="8"/>
        <v>9060</v>
      </c>
      <c r="K60" s="401"/>
    </row>
    <row r="61" spans="1:11" s="51" customFormat="1" ht="21.75" customHeight="1" x14ac:dyDescent="0.5">
      <c r="A61" s="453">
        <v>5.34</v>
      </c>
      <c r="B61" s="402" t="str">
        <f>[5]GS.!$B$276</f>
        <v>รัดแยก dia 4"</v>
      </c>
      <c r="C61" s="401"/>
      <c r="D61" s="460">
        <v>2</v>
      </c>
      <c r="E61" s="401" t="str">
        <f>[5]GS.!$C$276</f>
        <v>ตัว</v>
      </c>
      <c r="F61" s="457">
        <v>220</v>
      </c>
      <c r="G61" s="400">
        <f t="shared" si="7"/>
        <v>440</v>
      </c>
      <c r="H61" s="400"/>
      <c r="I61" s="400"/>
      <c r="J61" s="405">
        <f t="shared" si="8"/>
        <v>440</v>
      </c>
      <c r="K61" s="401"/>
    </row>
    <row r="62" spans="1:11" s="51" customFormat="1" ht="21.75" customHeight="1" x14ac:dyDescent="0.5">
      <c r="A62" s="411">
        <v>5.35</v>
      </c>
      <c r="B62" s="457" t="str">
        <f>[5]เหล็กหล่อ!$B$340</f>
        <v>หน้าจานเหล็กหล่อเกลียวใน dia 3"</v>
      </c>
      <c r="C62" s="401"/>
      <c r="D62" s="460">
        <v>6</v>
      </c>
      <c r="E62" s="410" t="str">
        <f>[5]เหล็กหล่อ!$C$340</f>
        <v>ตัว</v>
      </c>
      <c r="F62" s="399">
        <v>327</v>
      </c>
      <c r="G62" s="400">
        <f t="shared" si="7"/>
        <v>1962</v>
      </c>
      <c r="H62" s="400"/>
      <c r="I62" s="400"/>
      <c r="J62" s="405">
        <f t="shared" si="8"/>
        <v>1962</v>
      </c>
      <c r="K62" s="401"/>
    </row>
    <row r="63" spans="1:11" s="51" customFormat="1" ht="21.75" customHeight="1" x14ac:dyDescent="0.5">
      <c r="A63" s="453">
        <v>5.36</v>
      </c>
      <c r="B63" s="457" t="str">
        <f>[5]เหล็กหล่อ!$B$341</f>
        <v>หน้าจานเหล็กหล่อเกลียวใน dia 4"</v>
      </c>
      <c r="C63" s="401"/>
      <c r="D63" s="460">
        <v>12</v>
      </c>
      <c r="E63" s="410" t="str">
        <f>[5]เหล็กหล่อ!$C$341</f>
        <v>ตัว</v>
      </c>
      <c r="F63" s="399">
        <v>490</v>
      </c>
      <c r="G63" s="400">
        <f t="shared" si="7"/>
        <v>5880</v>
      </c>
      <c r="H63" s="400"/>
      <c r="I63" s="400"/>
      <c r="J63" s="405">
        <f t="shared" si="8"/>
        <v>5880</v>
      </c>
      <c r="K63" s="401"/>
    </row>
    <row r="64" spans="1:11" s="51" customFormat="1" ht="21.75" customHeight="1" x14ac:dyDescent="0.5">
      <c r="A64" s="453">
        <v>5.37</v>
      </c>
      <c r="B64" s="402" t="str">
        <f>[5]GS.!$B$253</f>
        <v>ประเก็นยาง dia 3"</v>
      </c>
      <c r="C64" s="401"/>
      <c r="D64" s="460">
        <v>9</v>
      </c>
      <c r="E64" s="401" t="str">
        <f>[5]GS.!$C$253</f>
        <v>แผ่น</v>
      </c>
      <c r="F64" s="457">
        <v>20</v>
      </c>
      <c r="G64" s="400">
        <f t="shared" si="7"/>
        <v>180</v>
      </c>
      <c r="H64" s="400"/>
      <c r="I64" s="400"/>
      <c r="J64" s="405">
        <f t="shared" si="8"/>
        <v>180</v>
      </c>
      <c r="K64" s="401"/>
    </row>
    <row r="65" spans="1:12" s="51" customFormat="1" ht="21.75" customHeight="1" x14ac:dyDescent="0.5">
      <c r="A65" s="459">
        <v>5.38</v>
      </c>
      <c r="B65" s="402" t="str">
        <f>[5]GS.!$B$254</f>
        <v>ประเก็นยาง dia 4"</v>
      </c>
      <c r="C65" s="401"/>
      <c r="D65" s="460">
        <v>12</v>
      </c>
      <c r="E65" s="401" t="str">
        <f>[5]GS.!$C$254</f>
        <v>แผ่น</v>
      </c>
      <c r="F65" s="457">
        <v>35</v>
      </c>
      <c r="G65" s="400">
        <f t="shared" si="7"/>
        <v>420</v>
      </c>
      <c r="H65" s="400"/>
      <c r="I65" s="400"/>
      <c r="J65" s="405">
        <f t="shared" si="8"/>
        <v>420</v>
      </c>
      <c r="K65" s="401"/>
    </row>
    <row r="66" spans="1:12" ht="21.75" customHeight="1" x14ac:dyDescent="0.5">
      <c r="A66" s="411">
        <v>5.39</v>
      </c>
      <c r="B66" s="402" t="str">
        <f>'[5]อื่น ๆ'!$B$76</f>
        <v xml:space="preserve">น๊อตยึดหน้าจาน  dia.   5/8 x 3"  </v>
      </c>
      <c r="C66" s="401"/>
      <c r="D66" s="460">
        <v>132</v>
      </c>
      <c r="E66" s="401" t="str">
        <f>'[5]อื่น ๆ'!$C$76</f>
        <v>ตัว</v>
      </c>
      <c r="F66" s="457">
        <v>30</v>
      </c>
      <c r="G66" s="400">
        <f t="shared" si="7"/>
        <v>3960</v>
      </c>
      <c r="H66" s="400"/>
      <c r="I66" s="400"/>
      <c r="J66" s="405">
        <f t="shared" si="8"/>
        <v>3960</v>
      </c>
      <c r="K66" s="401"/>
    </row>
    <row r="67" spans="1:12" ht="21.75" customHeight="1" x14ac:dyDescent="0.5">
      <c r="A67" s="453">
        <v>5.4</v>
      </c>
      <c r="B67" s="402" t="str">
        <f>[5]ประตูน้ำ!$B$45</f>
        <v>ประตูน้ำเหล็กหล่อบนดิน dia 3"</v>
      </c>
      <c r="C67" s="401"/>
      <c r="D67" s="460">
        <v>1</v>
      </c>
      <c r="E67" s="398" t="str">
        <f>[5]ประตูน้ำ!$C$45</f>
        <v>ตัว</v>
      </c>
      <c r="F67" s="399">
        <v>6720</v>
      </c>
      <c r="G67" s="400">
        <f t="shared" si="7"/>
        <v>6720</v>
      </c>
      <c r="H67" s="400"/>
      <c r="I67" s="400"/>
      <c r="J67" s="405">
        <f t="shared" si="8"/>
        <v>6720</v>
      </c>
      <c r="K67" s="401"/>
    </row>
    <row r="68" spans="1:12" ht="21.75" customHeight="1" x14ac:dyDescent="0.5">
      <c r="A68" s="411">
        <v>5.41</v>
      </c>
      <c r="B68" s="402" t="str">
        <f>[5]ประตูน้ำ!$B$46</f>
        <v>ประตูน้ำเหล็กหล่อบนดิน dia 4"</v>
      </c>
      <c r="C68" s="401"/>
      <c r="D68" s="460">
        <v>3</v>
      </c>
      <c r="E68" s="398" t="str">
        <f>[5]ประตูน้ำ!$C$46</f>
        <v>ตัว</v>
      </c>
      <c r="F68" s="399">
        <v>8200</v>
      </c>
      <c r="G68" s="400">
        <f t="shared" si="7"/>
        <v>24600</v>
      </c>
      <c r="H68" s="400"/>
      <c r="I68" s="400"/>
      <c r="J68" s="405">
        <f t="shared" si="8"/>
        <v>24600</v>
      </c>
      <c r="K68" s="401"/>
    </row>
    <row r="69" spans="1:12" ht="21.75" customHeight="1" x14ac:dyDescent="0.5">
      <c r="A69" s="411">
        <v>5.42</v>
      </c>
      <c r="B69" s="402" t="str">
        <f>[5]ประตูน้ำ!$B$8</f>
        <v>ประตูน้ำทองเหลือง dia 2 1/2"</v>
      </c>
      <c r="C69" s="401"/>
      <c r="D69" s="460">
        <v>1</v>
      </c>
      <c r="E69" s="398" t="str">
        <f>[5]ประตูน้ำ!$C$8</f>
        <v>ชุด</v>
      </c>
      <c r="F69" s="399">
        <v>1840</v>
      </c>
      <c r="G69" s="400">
        <f t="shared" si="7"/>
        <v>1840</v>
      </c>
      <c r="H69" s="400"/>
      <c r="I69" s="400"/>
      <c r="J69" s="405">
        <f t="shared" si="8"/>
        <v>1840</v>
      </c>
      <c r="K69" s="401"/>
    </row>
    <row r="70" spans="1:12" ht="21.75" customHeight="1" x14ac:dyDescent="0.5">
      <c r="A70" s="411">
        <v>5.43</v>
      </c>
      <c r="B70" s="402" t="str">
        <f>[5]ประตูน้ำ!$B$20</f>
        <v>ประตูน้ำเหล็กหล่อแบบก้านยก (ปิด-เปิด เร็ว) dia 4"</v>
      </c>
      <c r="C70" s="401"/>
      <c r="D70" s="397">
        <v>3</v>
      </c>
      <c r="E70" s="401" t="str">
        <f>[5]ประตูน้ำ!$C$20</f>
        <v>ชุด</v>
      </c>
      <c r="F70" s="457">
        <v>7398</v>
      </c>
      <c r="G70" s="400">
        <f t="shared" ref="G70:G86" si="9">IF(F70="-","-",D70*F70)</f>
        <v>22194</v>
      </c>
      <c r="H70" s="400"/>
      <c r="I70" s="408"/>
      <c r="J70" s="405">
        <f t="shared" ref="J70:J86" si="10">SUM(G70,I70)</f>
        <v>22194</v>
      </c>
      <c r="K70" s="401"/>
    </row>
    <row r="71" spans="1:12" ht="21.75" customHeight="1" x14ac:dyDescent="0.5">
      <c r="A71" s="453">
        <v>5.44</v>
      </c>
      <c r="B71" s="402" t="str">
        <f>[5]ประตูน้ำ!$B$4</f>
        <v>ประตูน้ำทองเหลือง dia 1"</v>
      </c>
      <c r="C71" s="401"/>
      <c r="D71" s="397">
        <v>2</v>
      </c>
      <c r="E71" s="401" t="str">
        <f>[5]ประตูน้ำ!$C$4</f>
        <v>ชุด</v>
      </c>
      <c r="F71" s="457">
        <v>380</v>
      </c>
      <c r="G71" s="400">
        <f t="shared" si="9"/>
        <v>760</v>
      </c>
      <c r="H71" s="400"/>
      <c r="I71" s="408"/>
      <c r="J71" s="405">
        <f t="shared" si="10"/>
        <v>760</v>
      </c>
      <c r="K71" s="401"/>
    </row>
    <row r="72" spans="1:12" ht="21.75" customHeight="1" x14ac:dyDescent="0.5">
      <c r="A72" s="453">
        <v>5.45</v>
      </c>
      <c r="B72" s="402" t="str">
        <f>[5]ประตูน้ำ!$B$2</f>
        <v>ประตูน้ำทองเหลือง dia 1/2"</v>
      </c>
      <c r="C72" s="401"/>
      <c r="D72" s="397">
        <v>8</v>
      </c>
      <c r="E72" s="398" t="str">
        <f>[5]ประตูน้ำ!$C$2</f>
        <v>ชุด</v>
      </c>
      <c r="F72" s="399">
        <v>230</v>
      </c>
      <c r="G72" s="400">
        <f t="shared" si="9"/>
        <v>1840</v>
      </c>
      <c r="H72" s="399"/>
      <c r="I72" s="408"/>
      <c r="J72" s="405">
        <f t="shared" si="10"/>
        <v>1840</v>
      </c>
      <c r="K72" s="401"/>
    </row>
    <row r="73" spans="1:12" ht="21.75" customHeight="1" x14ac:dyDescent="0.5">
      <c r="A73" s="411">
        <v>5.46</v>
      </c>
      <c r="B73" s="402" t="str">
        <f>[5]ก๊อกน้ำ!$B$6</f>
        <v>ก๊อกน้ำทองเหลือง (แบบโกล์บวาล์ว) dia 1"</v>
      </c>
      <c r="C73" s="401"/>
      <c r="D73" s="397">
        <v>2</v>
      </c>
      <c r="E73" s="401" t="str">
        <f>[5]ก๊อกน้ำ!$C$6</f>
        <v>อัน</v>
      </c>
      <c r="F73" s="457">
        <v>310</v>
      </c>
      <c r="G73" s="400">
        <f t="shared" si="9"/>
        <v>620</v>
      </c>
      <c r="H73" s="399"/>
      <c r="I73" s="408"/>
      <c r="J73" s="405">
        <f t="shared" si="10"/>
        <v>620</v>
      </c>
      <c r="K73" s="401"/>
    </row>
    <row r="74" spans="1:12" ht="21.75" customHeight="1" x14ac:dyDescent="0.5">
      <c r="A74" s="411"/>
      <c r="B74" s="1351" t="s">
        <v>61</v>
      </c>
      <c r="C74" s="1352"/>
      <c r="D74" s="1378"/>
      <c r="E74" s="1379"/>
      <c r="F74" s="400"/>
      <c r="G74" s="483">
        <f>SUM(G41:G73)</f>
        <v>264787.78000000003</v>
      </c>
      <c r="H74" s="481"/>
      <c r="I74" s="1108">
        <f>SUM(I41:I73)</f>
        <v>58221</v>
      </c>
      <c r="J74" s="483">
        <f>SUM(J41:J73)</f>
        <v>323008.78000000003</v>
      </c>
      <c r="K74" s="498"/>
    </row>
    <row r="75" spans="1:12" ht="21.75" customHeight="1" x14ac:dyDescent="0.5">
      <c r="A75" s="411"/>
      <c r="B75" s="409"/>
      <c r="C75" s="455" t="s">
        <v>62</v>
      </c>
      <c r="D75" s="397"/>
      <c r="E75" s="401"/>
      <c r="F75" s="452"/>
      <c r="G75" s="483">
        <f>G74</f>
        <v>264787.78000000003</v>
      </c>
      <c r="H75" s="481"/>
      <c r="I75" s="1108">
        <f>I74</f>
        <v>58221</v>
      </c>
      <c r="J75" s="484">
        <f>G75+I75</f>
        <v>323008.78000000003</v>
      </c>
      <c r="K75" s="401"/>
    </row>
    <row r="76" spans="1:12" ht="21.75" customHeight="1" x14ac:dyDescent="0.5">
      <c r="A76" s="411">
        <v>5.47</v>
      </c>
      <c r="B76" s="409" t="str">
        <f>'[5]อื่น ๆ'!$B$58</f>
        <v xml:space="preserve">สายยางอ่อน dia. 1 "   </v>
      </c>
      <c r="C76" s="409"/>
      <c r="D76" s="397">
        <v>5</v>
      </c>
      <c r="E76" s="401" t="str">
        <f>'[5]อื่น ๆ'!$C$58</f>
        <v>ม.</v>
      </c>
      <c r="F76" s="452">
        <f>'[5]อื่น ๆ'!$D$58</f>
        <v>20</v>
      </c>
      <c r="G76" s="400">
        <f t="shared" si="9"/>
        <v>100</v>
      </c>
      <c r="H76" s="399"/>
      <c r="I76" s="408"/>
      <c r="J76" s="405">
        <f t="shared" si="10"/>
        <v>100</v>
      </c>
      <c r="K76" s="401"/>
    </row>
    <row r="77" spans="1:12" ht="21.75" customHeight="1" x14ac:dyDescent="0.5">
      <c r="A77" s="411">
        <v>5.48</v>
      </c>
      <c r="B77" s="409" t="str">
        <f>[5]เหล็กหล่อ!$B$400</f>
        <v>ข้อลดเหล็กหล่อหน้าจาน dia 4" x 3"</v>
      </c>
      <c r="C77" s="409"/>
      <c r="D77" s="397">
        <v>1</v>
      </c>
      <c r="E77" s="401" t="str">
        <f>[5]เหล็กหล่อ!$C$400</f>
        <v>ตัว</v>
      </c>
      <c r="F77" s="452">
        <v>1390</v>
      </c>
      <c r="G77" s="400">
        <f t="shared" si="9"/>
        <v>1390</v>
      </c>
      <c r="H77" s="399"/>
      <c r="I77" s="408"/>
      <c r="J77" s="405">
        <f t="shared" si="10"/>
        <v>1390</v>
      </c>
      <c r="K77" s="401"/>
    </row>
    <row r="78" spans="1:12" ht="21.75" customHeight="1" x14ac:dyDescent="0.5">
      <c r="A78" s="417">
        <v>5.49</v>
      </c>
      <c r="B78" s="427" t="str">
        <f>[5]เหล็กหล่อ!$B$236</f>
        <v>ท่อสั้นเหล็กหล่อหน้าจาน 2 ด้าน dia 4" ปีกกลาง</v>
      </c>
      <c r="C78" s="427"/>
      <c r="D78" s="420">
        <v>4</v>
      </c>
      <c r="E78" s="426" t="str">
        <f>[5]เหล็กหล่อ!$C$236</f>
        <v>ตัว</v>
      </c>
      <c r="F78" s="428">
        <v>1815</v>
      </c>
      <c r="G78" s="425">
        <f t="shared" si="9"/>
        <v>7260</v>
      </c>
      <c r="H78" s="424"/>
      <c r="I78" s="423"/>
      <c r="J78" s="429">
        <f t="shared" si="10"/>
        <v>7260</v>
      </c>
      <c r="K78" s="426"/>
      <c r="L78"/>
    </row>
    <row r="79" spans="1:12" ht="21.75" customHeight="1" x14ac:dyDescent="0.5">
      <c r="A79" s="453">
        <v>5.5</v>
      </c>
      <c r="B79" s="409" t="str">
        <f>[5]เหล็กหล่อ!$B$231</f>
        <v>ท่อสั้นเหล็กหล่อหน้าจาน 2 ด้าน dia 4"</v>
      </c>
      <c r="C79" s="409"/>
      <c r="D79" s="397">
        <v>2</v>
      </c>
      <c r="E79" s="401" t="str">
        <f>[5]เหล็กหล่อ!$C$231</f>
        <v>ตัว</v>
      </c>
      <c r="F79" s="452">
        <v>1650</v>
      </c>
      <c r="G79" s="400">
        <f t="shared" si="9"/>
        <v>3300</v>
      </c>
      <c r="H79" s="399"/>
      <c r="I79" s="408"/>
      <c r="J79" s="405">
        <f t="shared" si="10"/>
        <v>3300</v>
      </c>
      <c r="K79" s="401"/>
    </row>
    <row r="80" spans="1:12" ht="21.75" customHeight="1" x14ac:dyDescent="0.5">
      <c r="A80" s="411">
        <v>5.51</v>
      </c>
      <c r="B80" s="401" t="str">
        <f>[5]สแตนเลส!$B$6</f>
        <v>ท่อสั้นแสตนเลส dia. 1/2 นิ้ว ทำเกลียวหัว-ท้าย</v>
      </c>
      <c r="C80" s="461"/>
      <c r="D80" s="397">
        <v>4</v>
      </c>
      <c r="E80" s="401" t="str">
        <f>[5]สแตนเลส!$C$6</f>
        <v>ตัว</v>
      </c>
      <c r="F80" s="454">
        <v>95</v>
      </c>
      <c r="G80" s="400">
        <f t="shared" si="9"/>
        <v>380</v>
      </c>
      <c r="H80" s="400"/>
      <c r="I80" s="408"/>
      <c r="J80" s="405">
        <f t="shared" si="10"/>
        <v>380</v>
      </c>
      <c r="K80" s="401"/>
    </row>
    <row r="81" spans="1:11" ht="21.75" customHeight="1" x14ac:dyDescent="0.5">
      <c r="A81" s="411">
        <v>5.52</v>
      </c>
      <c r="B81" s="462" t="str">
        <f>[5]ประตูน้ำ!$B$55</f>
        <v>ประตูน้ำเหล็กหล่อลิ้นปีกผีเสื้อ dia 4"</v>
      </c>
      <c r="C81" s="461"/>
      <c r="D81" s="397">
        <v>1</v>
      </c>
      <c r="E81" s="398" t="str">
        <f>[5]ประตูน้ำ!$C$54</f>
        <v>ชุด</v>
      </c>
      <c r="F81" s="463">
        <v>11400</v>
      </c>
      <c r="G81" s="400">
        <f t="shared" si="9"/>
        <v>11400</v>
      </c>
      <c r="H81" s="399"/>
      <c r="I81" s="408"/>
      <c r="J81" s="405">
        <f t="shared" si="10"/>
        <v>11400</v>
      </c>
      <c r="K81" s="401"/>
    </row>
    <row r="82" spans="1:11" s="51" customFormat="1" ht="21.75" customHeight="1" x14ac:dyDescent="0.5">
      <c r="A82" s="394"/>
      <c r="B82" s="395" t="s">
        <v>240</v>
      </c>
      <c r="C82" s="461"/>
      <c r="D82" s="397"/>
      <c r="E82" s="398"/>
      <c r="F82" s="399"/>
      <c r="G82" s="400"/>
      <c r="H82" s="400"/>
      <c r="I82" s="408"/>
      <c r="J82" s="405"/>
      <c r="K82" s="401"/>
    </row>
    <row r="83" spans="1:11" s="51" customFormat="1" ht="21.75" customHeight="1" x14ac:dyDescent="0.5">
      <c r="A83" s="394">
        <v>6.1</v>
      </c>
      <c r="B83" s="402" t="str">
        <f>[5]งานผนัง!$B$2</f>
        <v>ก่ออิฐมอญ 1/2 แผ่น</v>
      </c>
      <c r="C83" s="401"/>
      <c r="D83" s="397">
        <v>26</v>
      </c>
      <c r="E83" s="401" t="str">
        <f>[5]งานผนัง!$C$2</f>
        <v>ตร.ม.</v>
      </c>
      <c r="F83" s="457">
        <v>225</v>
      </c>
      <c r="G83" s="400">
        <f t="shared" si="9"/>
        <v>5850</v>
      </c>
      <c r="H83" s="457">
        <v>89</v>
      </c>
      <c r="I83" s="408">
        <f>IF(H83="-","-",H83*D83)</f>
        <v>2314</v>
      </c>
      <c r="J83" s="405">
        <f t="shared" si="10"/>
        <v>8164</v>
      </c>
      <c r="K83" s="401"/>
    </row>
    <row r="84" spans="1:11" s="51" customFormat="1" ht="21.75" customHeight="1" x14ac:dyDescent="0.5">
      <c r="A84" s="394">
        <v>6.2</v>
      </c>
      <c r="B84" s="402" t="str">
        <f>[5]งานผนัง!$B$6</f>
        <v>ก่อซีเมนต์บล๊อคกันฝน (19 x 39 x 9 ซม.)</v>
      </c>
      <c r="C84" s="401"/>
      <c r="D84" s="397">
        <v>1.6</v>
      </c>
      <c r="E84" s="401" t="str">
        <f>[5]งานผนัง!$C$6</f>
        <v>ตร.ม.</v>
      </c>
      <c r="F84" s="457">
        <v>206</v>
      </c>
      <c r="G84" s="400">
        <f t="shared" si="9"/>
        <v>329.6</v>
      </c>
      <c r="H84" s="457">
        <v>60</v>
      </c>
      <c r="I84" s="408">
        <f>IF(H84="-","-",H84*D84)</f>
        <v>96</v>
      </c>
      <c r="J84" s="405">
        <f t="shared" si="10"/>
        <v>425.6</v>
      </c>
      <c r="K84" s="401"/>
    </row>
    <row r="85" spans="1:11" s="51" customFormat="1" ht="21.75" customHeight="1" x14ac:dyDescent="0.5">
      <c r="A85" s="394"/>
      <c r="B85" s="395" t="s">
        <v>241</v>
      </c>
      <c r="C85" s="403"/>
      <c r="D85" s="397"/>
      <c r="E85" s="398"/>
      <c r="F85" s="399"/>
      <c r="G85" s="400"/>
      <c r="H85" s="400"/>
      <c r="I85" s="408"/>
      <c r="J85" s="405"/>
      <c r="K85" s="401"/>
    </row>
    <row r="86" spans="1:11" s="51" customFormat="1" ht="21.75" customHeight="1" x14ac:dyDescent="0.5">
      <c r="A86" s="394">
        <v>7.1</v>
      </c>
      <c r="B86" s="402" t="str">
        <f>'[5]งานผิวผนัง-ผิวพื้น'!$B$2</f>
        <v xml:space="preserve">ฉาบปูนเรียบธรรมดา </v>
      </c>
      <c r="C86" s="401"/>
      <c r="D86" s="397">
        <v>120</v>
      </c>
      <c r="E86" s="401" t="str">
        <f>'[5]งานผิวผนัง-ผิวพื้น'!$C$2</f>
        <v>ตร.ม.</v>
      </c>
      <c r="F86" s="457">
        <f>'[5]งานผิวผนัง-ผิวพื้น'!$D$2</f>
        <v>55</v>
      </c>
      <c r="G86" s="400">
        <f t="shared" si="9"/>
        <v>6600</v>
      </c>
      <c r="H86" s="457">
        <v>82</v>
      </c>
      <c r="I86" s="408">
        <f>IF(H86="-","-",H86*D86)</f>
        <v>9840</v>
      </c>
      <c r="J86" s="405">
        <f t="shared" si="10"/>
        <v>16440</v>
      </c>
      <c r="K86" s="401"/>
    </row>
    <row r="87" spans="1:11" s="51" customFormat="1" ht="21.75" customHeight="1" x14ac:dyDescent="0.5">
      <c r="A87" s="394">
        <v>7.2</v>
      </c>
      <c r="B87" s="402" t="str">
        <f>'[5]งานผิวผนัง-ผิวพื้น'!$B$3</f>
        <v>ฉาบปูนขัดมัน</v>
      </c>
      <c r="C87" s="401"/>
      <c r="D87" s="460">
        <v>10</v>
      </c>
      <c r="E87" s="398" t="str">
        <f>'[5]งานผิวผนัง-ผิวพื้น'!C3</f>
        <v>ตร.ม.</v>
      </c>
      <c r="F87" s="399">
        <f>'[5]งานผิวผนัง-ผิวพื้น'!D3</f>
        <v>65</v>
      </c>
      <c r="G87" s="400">
        <f>IF(F87="-","-",D87*F87)</f>
        <v>650</v>
      </c>
      <c r="H87" s="400">
        <v>87</v>
      </c>
      <c r="I87" s="400">
        <f>IF(H87="-","-",H87*D87)</f>
        <v>870</v>
      </c>
      <c r="J87" s="405">
        <f>SUM(G87,I87)</f>
        <v>1520</v>
      </c>
      <c r="K87" s="401"/>
    </row>
    <row r="88" spans="1:11" s="51" customFormat="1" ht="21.75" customHeight="1" x14ac:dyDescent="0.5">
      <c r="A88" s="394"/>
      <c r="B88" s="395" t="s">
        <v>63</v>
      </c>
      <c r="C88" s="396"/>
      <c r="D88" s="460"/>
      <c r="E88" s="398"/>
      <c r="F88" s="400"/>
      <c r="G88" s="400"/>
      <c r="H88" s="400"/>
      <c r="I88" s="400"/>
      <c r="J88" s="405"/>
      <c r="K88" s="401"/>
    </row>
    <row r="89" spans="1:11" s="77" customFormat="1" ht="21.75" customHeight="1" x14ac:dyDescent="0.5">
      <c r="A89" s="394">
        <v>8.1</v>
      </c>
      <c r="B89" s="402" t="str">
        <f>[5]งานทาสี!$B$2</f>
        <v>ทาสีน้ำพลาสติก</v>
      </c>
      <c r="C89" s="401"/>
      <c r="D89" s="460">
        <v>80</v>
      </c>
      <c r="E89" s="401" t="str">
        <f>[5]งานทาสี!$C$2</f>
        <v>ตร.ม.</v>
      </c>
      <c r="F89" s="457">
        <f>[5]งานทาสี!$D$2</f>
        <v>35</v>
      </c>
      <c r="G89" s="400">
        <f t="shared" ref="G89:G101" si="11">IF(F89="-","-",D89*F89)</f>
        <v>2800</v>
      </c>
      <c r="H89" s="457">
        <v>30</v>
      </c>
      <c r="I89" s="400">
        <f t="shared" ref="I89:I98" si="12">IF(H89="-","-",H89*D89)</f>
        <v>2400</v>
      </c>
      <c r="J89" s="405">
        <f t="shared" ref="J89:J101" si="13">SUM(G89,I89)</f>
        <v>5200</v>
      </c>
      <c r="K89" s="401"/>
    </row>
    <row r="90" spans="1:11" s="77" customFormat="1" ht="21.75" customHeight="1" x14ac:dyDescent="0.5">
      <c r="A90" s="394">
        <v>8.1999999999999993</v>
      </c>
      <c r="B90" s="402" t="str">
        <f>[5]งานทาสี!$B$3</f>
        <v>ทาสีน้ำมัน</v>
      </c>
      <c r="C90" s="401"/>
      <c r="D90" s="460">
        <v>23</v>
      </c>
      <c r="E90" s="401" t="str">
        <f>[5]งานทาสี!$C$3</f>
        <v>ตร.ม.</v>
      </c>
      <c r="F90" s="457">
        <f>[5]งานทาสี!$D$3</f>
        <v>45</v>
      </c>
      <c r="G90" s="400">
        <f t="shared" si="11"/>
        <v>1035</v>
      </c>
      <c r="H90" s="457">
        <v>38</v>
      </c>
      <c r="I90" s="400">
        <f t="shared" si="12"/>
        <v>874</v>
      </c>
      <c r="J90" s="405">
        <f t="shared" si="13"/>
        <v>1909</v>
      </c>
      <c r="K90" s="401"/>
    </row>
    <row r="91" spans="1:11" s="77" customFormat="1" ht="21.75" customHeight="1" x14ac:dyDescent="0.5">
      <c r="A91" s="394">
        <v>8.3000000000000007</v>
      </c>
      <c r="B91" s="402" t="str">
        <f>[5]งานทาสี!$B$4</f>
        <v>ทาซีเมนต์เบส</v>
      </c>
      <c r="C91" s="401"/>
      <c r="D91" s="460">
        <v>102</v>
      </c>
      <c r="E91" s="401" t="str">
        <f>[5]งานทาสี!$C$4</f>
        <v>ตร.ม.</v>
      </c>
      <c r="F91" s="457">
        <v>115</v>
      </c>
      <c r="G91" s="400">
        <f t="shared" si="11"/>
        <v>11730</v>
      </c>
      <c r="H91" s="457">
        <v>40</v>
      </c>
      <c r="I91" s="400">
        <f t="shared" si="12"/>
        <v>4080</v>
      </c>
      <c r="J91" s="405">
        <f t="shared" si="13"/>
        <v>15810</v>
      </c>
      <c r="K91" s="401"/>
    </row>
    <row r="92" spans="1:11" s="91" customFormat="1" ht="21.75" customHeight="1" x14ac:dyDescent="0.5">
      <c r="A92" s="394"/>
      <c r="B92" s="395" t="s">
        <v>242</v>
      </c>
      <c r="C92" s="401"/>
      <c r="D92" s="397"/>
      <c r="E92" s="398"/>
      <c r="F92" s="400"/>
      <c r="G92" s="400"/>
      <c r="H92" s="400"/>
      <c r="I92" s="400"/>
      <c r="J92" s="405"/>
      <c r="K92" s="401"/>
    </row>
    <row r="93" spans="1:11" s="91" customFormat="1" ht="21.75" customHeight="1" x14ac:dyDescent="0.5">
      <c r="A93" s="394">
        <v>9.1</v>
      </c>
      <c r="B93" s="402" t="str">
        <f>[5]งานแบบหล่อ!$B$10</f>
        <v>ไม้เนื้อแข็ง 1 1/2 x 6 นิ้ว</v>
      </c>
      <c r="C93" s="401"/>
      <c r="D93" s="397">
        <v>1</v>
      </c>
      <c r="E93" s="398" t="str">
        <f>[5]งานแบบหล่อ!$C$10</f>
        <v>ลบ.ฟุต</v>
      </c>
      <c r="F93" s="400">
        <f>[5]งานแบบหล่อ!$D$10</f>
        <v>940</v>
      </c>
      <c r="G93" s="400">
        <f t="shared" si="11"/>
        <v>940</v>
      </c>
      <c r="H93" s="400">
        <f>[5]งานแบบหล่อ!$E$10</f>
        <v>110</v>
      </c>
      <c r="I93" s="400">
        <f t="shared" si="12"/>
        <v>110</v>
      </c>
      <c r="J93" s="405">
        <f t="shared" si="13"/>
        <v>1050</v>
      </c>
      <c r="K93" s="401"/>
    </row>
    <row r="94" spans="1:11" s="91" customFormat="1" ht="21.75" customHeight="1" x14ac:dyDescent="0.5">
      <c r="A94" s="394">
        <v>9.1999999999999993</v>
      </c>
      <c r="B94" s="402" t="str">
        <f>[5]งานแบบหล่อ!$B$11</f>
        <v>ไม้เนื้อแข็ง 2 x 4 นิ้ว</v>
      </c>
      <c r="C94" s="401"/>
      <c r="D94" s="397">
        <v>0.6</v>
      </c>
      <c r="E94" s="398" t="str">
        <f>[5]งานแบบหล่อ!$C$11</f>
        <v>ลบ.ฟุต</v>
      </c>
      <c r="F94" s="400">
        <f>[5]งานแบบหล่อ!$D$11</f>
        <v>940</v>
      </c>
      <c r="G94" s="400">
        <f t="shared" si="11"/>
        <v>564</v>
      </c>
      <c r="H94" s="400">
        <f>[5]งานแบบหล่อ!$E$11</f>
        <v>110</v>
      </c>
      <c r="I94" s="400">
        <f t="shared" si="12"/>
        <v>66</v>
      </c>
      <c r="J94" s="405">
        <f t="shared" si="13"/>
        <v>630</v>
      </c>
      <c r="K94" s="401"/>
    </row>
    <row r="95" spans="1:11" s="91" customFormat="1" ht="21.75" customHeight="1" x14ac:dyDescent="0.5">
      <c r="A95" s="394">
        <v>9.3000000000000007</v>
      </c>
      <c r="B95" s="402" t="str">
        <f>[5]งานประตูหน้าต่าง!$B$5</f>
        <v>วงกบหน้าต่างไม้เนื้อแข็ง 2 x 4 นิ้ว ขนาด 0.80 x 1.10 ม. 2 ช่องติดกัน</v>
      </c>
      <c r="C95" s="401"/>
      <c r="D95" s="460">
        <v>2</v>
      </c>
      <c r="E95" s="401" t="str">
        <f>[5]งานประตูหน้าต่าง!$C$5</f>
        <v>ชุด</v>
      </c>
      <c r="F95" s="457">
        <f>[5]งานประตูหน้าต่าง!$D$5</f>
        <v>1450</v>
      </c>
      <c r="G95" s="400">
        <f t="shared" si="11"/>
        <v>2900</v>
      </c>
      <c r="H95" s="457">
        <f>[5]งานประตูหน้าต่าง!$E$5</f>
        <v>220</v>
      </c>
      <c r="I95" s="400">
        <f t="shared" si="12"/>
        <v>440</v>
      </c>
      <c r="J95" s="405">
        <f t="shared" si="13"/>
        <v>3340</v>
      </c>
      <c r="K95" s="401"/>
    </row>
    <row r="96" spans="1:11" s="91" customFormat="1" ht="21.75" customHeight="1" x14ac:dyDescent="0.5">
      <c r="A96" s="394">
        <v>9.4</v>
      </c>
      <c r="B96" s="402" t="str">
        <f>[5]งานประตูหน้าต่าง!$B$4</f>
        <v>วงกบประตูไม้เนื้อแข็ง 2 x 4 นิ้ว ขนาด 0.80 x 2.00 ม.</v>
      </c>
      <c r="C96" s="401"/>
      <c r="D96" s="460">
        <v>2</v>
      </c>
      <c r="E96" s="401" t="str">
        <f>[5]งานประตูหน้าต่าง!$C$4</f>
        <v>ชุด</v>
      </c>
      <c r="F96" s="457">
        <v>900</v>
      </c>
      <c r="G96" s="400">
        <f t="shared" si="11"/>
        <v>1800</v>
      </c>
      <c r="H96" s="457">
        <f>[5]งานประตูหน้าต่าง!$E$4</f>
        <v>60</v>
      </c>
      <c r="I96" s="400">
        <f t="shared" si="12"/>
        <v>120</v>
      </c>
      <c r="J96" s="405">
        <f t="shared" si="13"/>
        <v>1920</v>
      </c>
      <c r="K96" s="401"/>
    </row>
    <row r="97" spans="1:11" s="91" customFormat="1" ht="21.75" customHeight="1" x14ac:dyDescent="0.5">
      <c r="A97" s="411">
        <v>9.5</v>
      </c>
      <c r="B97" s="402" t="str">
        <f>[5]งานประตูหน้าต่าง!$B$2</f>
        <v>บานประตูไม้เนื้อแข็ง 0.80 x 2.00 ม.</v>
      </c>
      <c r="C97" s="401"/>
      <c r="D97" s="460">
        <v>4</v>
      </c>
      <c r="E97" s="401" t="str">
        <f>[5]งานประตูหน้าต่าง!$C$2</f>
        <v>บาน</v>
      </c>
      <c r="F97" s="457">
        <v>1400</v>
      </c>
      <c r="G97" s="400">
        <f t="shared" si="11"/>
        <v>5600</v>
      </c>
      <c r="H97" s="457">
        <f>[5]งานประตูหน้าต่าง!$E$2</f>
        <v>200</v>
      </c>
      <c r="I97" s="400">
        <f t="shared" si="12"/>
        <v>800</v>
      </c>
      <c r="J97" s="405">
        <f t="shared" si="13"/>
        <v>6400</v>
      </c>
      <c r="K97" s="401"/>
    </row>
    <row r="98" spans="1:11" s="91" customFormat="1" ht="21.75" customHeight="1" x14ac:dyDescent="0.5">
      <c r="A98" s="394">
        <v>9.6</v>
      </c>
      <c r="B98" s="402" t="str">
        <f>[5]งานประตูหน้าต่าง!$B$3</f>
        <v>บานหน้าต่างไม้เนื้อแข็ง 0.40 x 1.10 ม.</v>
      </c>
      <c r="C98" s="401"/>
      <c r="D98" s="460">
        <v>4</v>
      </c>
      <c r="E98" s="401" t="str">
        <f>[5]งานประตูหน้าต่าง!$C$3</f>
        <v>บาน</v>
      </c>
      <c r="F98" s="457">
        <v>420</v>
      </c>
      <c r="G98" s="400">
        <f t="shared" si="11"/>
        <v>1680</v>
      </c>
      <c r="H98" s="457">
        <f>[5]งานประตูหน้าต่าง!$E$3</f>
        <v>130</v>
      </c>
      <c r="I98" s="400">
        <f t="shared" si="12"/>
        <v>520</v>
      </c>
      <c r="J98" s="405">
        <f t="shared" si="13"/>
        <v>2200</v>
      </c>
      <c r="K98" s="401"/>
    </row>
    <row r="99" spans="1:11" s="91" customFormat="1" ht="21.75" customHeight="1" x14ac:dyDescent="0.5">
      <c r="A99" s="394">
        <v>9.6999999999999993</v>
      </c>
      <c r="B99" s="402" t="str">
        <f>[5]งานประตูหน้าต่าง!$B$15</f>
        <v>กลอนขนาด 6 นิ้ว</v>
      </c>
      <c r="C99" s="401"/>
      <c r="D99" s="460">
        <v>8</v>
      </c>
      <c r="E99" s="401" t="str">
        <f>[5]งานประตูหน้าต่าง!$C$15</f>
        <v>อัน</v>
      </c>
      <c r="F99" s="457">
        <v>46</v>
      </c>
      <c r="G99" s="400">
        <f t="shared" si="11"/>
        <v>368</v>
      </c>
      <c r="H99" s="400"/>
      <c r="I99" s="400"/>
      <c r="J99" s="405">
        <f t="shared" si="13"/>
        <v>368</v>
      </c>
      <c r="K99" s="401"/>
    </row>
    <row r="100" spans="1:11" s="91" customFormat="1" ht="21.75" customHeight="1" x14ac:dyDescent="0.5">
      <c r="A100" s="411">
        <v>9.8000000000000007</v>
      </c>
      <c r="B100" s="402" t="str">
        <f>[5]งานประตูหน้าต่าง!$B$14</f>
        <v>กลอนขนาด 4 นิ้ว</v>
      </c>
      <c r="C100" s="401"/>
      <c r="D100" s="460">
        <v>8</v>
      </c>
      <c r="E100" s="401" t="str">
        <f>[5]งานประตูหน้าต่าง!$C$14</f>
        <v>อัน</v>
      </c>
      <c r="F100" s="457">
        <v>41</v>
      </c>
      <c r="G100" s="400">
        <f t="shared" si="11"/>
        <v>328</v>
      </c>
      <c r="H100" s="400"/>
      <c r="I100" s="400"/>
      <c r="J100" s="405">
        <f t="shared" si="13"/>
        <v>328</v>
      </c>
      <c r="K100" s="401"/>
    </row>
    <row r="101" spans="1:11" s="91" customFormat="1" ht="21.75" customHeight="1" x14ac:dyDescent="0.5">
      <c r="A101" s="394">
        <v>9.9</v>
      </c>
      <c r="B101" s="402" t="str">
        <f>[5]งานประตูหน้าต่าง!$B$18</f>
        <v>ขอสับเหล็กชุบยาว 6 นิ้ว</v>
      </c>
      <c r="C101" s="401"/>
      <c r="D101" s="460">
        <v>4</v>
      </c>
      <c r="E101" s="401" t="str">
        <f>[5]งานประตูหน้าต่าง!$C$18</f>
        <v>อัน</v>
      </c>
      <c r="F101" s="457">
        <v>15</v>
      </c>
      <c r="G101" s="400">
        <f t="shared" si="11"/>
        <v>60</v>
      </c>
      <c r="H101" s="400"/>
      <c r="I101" s="400"/>
      <c r="J101" s="405">
        <f t="shared" si="13"/>
        <v>60</v>
      </c>
      <c r="K101" s="401"/>
    </row>
    <row r="102" spans="1:11" s="91" customFormat="1" ht="21.75" customHeight="1" x14ac:dyDescent="0.5">
      <c r="A102" s="464">
        <v>9.1</v>
      </c>
      <c r="B102" s="402" t="str">
        <f>[5]งานประตูหน้าต่าง!$B$10</f>
        <v>บานพับเหล็ก 4 นิ้ว</v>
      </c>
      <c r="C102" s="401"/>
      <c r="D102" s="460">
        <v>24</v>
      </c>
      <c r="E102" s="401" t="str">
        <f>[5]งานประตูหน้าต่าง!$C$10</f>
        <v>อัน</v>
      </c>
      <c r="F102" s="457">
        <v>30</v>
      </c>
      <c r="G102" s="400">
        <f t="shared" ref="G102:G123" si="14">IF(F102="-","-",D102*F102)</f>
        <v>720</v>
      </c>
      <c r="H102" s="400"/>
      <c r="I102" s="400"/>
      <c r="J102" s="405">
        <f t="shared" ref="J102:J123" si="15">SUM(G102,I102)</f>
        <v>720</v>
      </c>
      <c r="K102" s="401"/>
    </row>
    <row r="103" spans="1:11" s="91" customFormat="1" ht="21.75" customHeight="1" x14ac:dyDescent="0.5">
      <c r="A103" s="411">
        <v>9.11</v>
      </c>
      <c r="B103" s="402" t="str">
        <f>[5]งานประตูหน้าต่าง!$B$20</f>
        <v>มือจับทองเหลือง 4 นิ้ว</v>
      </c>
      <c r="C103" s="401"/>
      <c r="D103" s="460">
        <v>4</v>
      </c>
      <c r="E103" s="401" t="str">
        <f>[5]งานประตูหน้าต่าง!$C$20</f>
        <v>อัน</v>
      </c>
      <c r="F103" s="457">
        <v>35</v>
      </c>
      <c r="G103" s="400">
        <f t="shared" si="14"/>
        <v>140</v>
      </c>
      <c r="H103" s="400"/>
      <c r="I103" s="400"/>
      <c r="J103" s="405">
        <f t="shared" si="15"/>
        <v>140</v>
      </c>
      <c r="K103" s="401"/>
    </row>
    <row r="104" spans="1:11" s="91" customFormat="1" ht="21.75" customHeight="1" x14ac:dyDescent="0.5">
      <c r="A104" s="394">
        <v>9.1199999999999992</v>
      </c>
      <c r="B104" s="402" t="str">
        <f>[5]งานประตูหน้าต่าง!$B$12</f>
        <v>สายยูพร้อมกุญแจ</v>
      </c>
      <c r="C104" s="401"/>
      <c r="D104" s="460">
        <v>2</v>
      </c>
      <c r="E104" s="401" t="str">
        <f>[5]งานประตูหน้าต่าง!$C$12</f>
        <v>ชุด</v>
      </c>
      <c r="F104" s="457">
        <v>280</v>
      </c>
      <c r="G104" s="400">
        <f t="shared" si="14"/>
        <v>560</v>
      </c>
      <c r="H104" s="400"/>
      <c r="I104" s="400"/>
      <c r="J104" s="405">
        <f t="shared" si="15"/>
        <v>560</v>
      </c>
      <c r="K104" s="401"/>
    </row>
    <row r="105" spans="1:11" s="91" customFormat="1" ht="21.75" customHeight="1" x14ac:dyDescent="0.5">
      <c r="A105" s="394">
        <v>9.1300000000000008</v>
      </c>
      <c r="B105" s="462" t="str">
        <f>[5]เหล็กรูปพรรณ!$B$24</f>
        <v>แผ่นอลูมิเนียม 0.19 x 0.20 ม. หนา 4.5 มม.</v>
      </c>
      <c r="C105" s="401"/>
      <c r="D105" s="397">
        <v>1</v>
      </c>
      <c r="E105" s="398" t="str">
        <f>[5]เหล็กรูปพรรณ!$C$24</f>
        <v>แผ่น</v>
      </c>
      <c r="F105" s="465">
        <f>[5]เหล็กรูปพรรณ!$D$24</f>
        <v>70</v>
      </c>
      <c r="G105" s="400">
        <f t="shared" si="14"/>
        <v>70</v>
      </c>
      <c r="H105" s="400"/>
      <c r="I105" s="400">
        <v>860</v>
      </c>
      <c r="J105" s="405">
        <f t="shared" si="15"/>
        <v>930</v>
      </c>
      <c r="K105" s="401"/>
    </row>
    <row r="106" spans="1:11" s="91" customFormat="1" ht="21.75" customHeight="1" x14ac:dyDescent="0.5">
      <c r="A106" s="411">
        <v>9.14</v>
      </c>
      <c r="B106" s="462" t="str">
        <f>[5]เหล็กรูปพรรณ!$B$22</f>
        <v>แผ่นเหล็ก 0.15 x 0.15 ม. หนา 3/16 นิ้ว</v>
      </c>
      <c r="C106" s="401"/>
      <c r="D106" s="397">
        <v>2</v>
      </c>
      <c r="E106" s="398" t="str">
        <f>[5]เหล็กรูปพรรณ!$C$21</f>
        <v>แผ่น</v>
      </c>
      <c r="F106" s="465">
        <f>[5]เหล็กรูปพรรณ!$D$21</f>
        <v>55</v>
      </c>
      <c r="G106" s="400">
        <f t="shared" si="14"/>
        <v>110</v>
      </c>
      <c r="H106" s="400"/>
      <c r="I106" s="400"/>
      <c r="J106" s="405">
        <f t="shared" si="15"/>
        <v>110</v>
      </c>
      <c r="K106" s="401"/>
    </row>
    <row r="107" spans="1:11" s="91" customFormat="1" ht="21.75" customHeight="1" x14ac:dyDescent="0.5">
      <c r="A107" s="394">
        <v>9.15</v>
      </c>
      <c r="B107" s="402" t="str">
        <f>[5]เหล็กรูปพรรณ!$B$8</f>
        <v>เหล็กฉาก 40 x 40 x 5 มม. ยาว 6 ม.</v>
      </c>
      <c r="C107" s="401"/>
      <c r="D107" s="460">
        <v>1</v>
      </c>
      <c r="E107" s="401" t="str">
        <f>[5]เหล็กรูปพรรณ!$C$8</f>
        <v>ท่อน</v>
      </c>
      <c r="F107" s="466">
        <v>405</v>
      </c>
      <c r="G107" s="400">
        <f t="shared" si="14"/>
        <v>405</v>
      </c>
      <c r="H107" s="400"/>
      <c r="I107" s="400"/>
      <c r="J107" s="405">
        <f t="shared" si="15"/>
        <v>405</v>
      </c>
      <c r="K107" s="401"/>
    </row>
    <row r="108" spans="1:11" s="91" customFormat="1" ht="21.75" customHeight="1" x14ac:dyDescent="0.5">
      <c r="A108" s="394"/>
      <c r="B108" s="402"/>
      <c r="C108" s="1159" t="s">
        <v>61</v>
      </c>
      <c r="D108" s="460"/>
      <c r="E108" s="401"/>
      <c r="F108" s="466"/>
      <c r="G108" s="483">
        <f>SUM(G75:G107)</f>
        <v>333857.38</v>
      </c>
      <c r="H108" s="483"/>
      <c r="I108" s="483">
        <f>SUM(I75:I107)</f>
        <v>81611</v>
      </c>
      <c r="J108" s="484">
        <f>SUM(J75:J107)</f>
        <v>415468.38</v>
      </c>
      <c r="K108" s="401"/>
    </row>
    <row r="109" spans="1:11" s="91" customFormat="1" ht="21.75" customHeight="1" x14ac:dyDescent="0.5">
      <c r="A109" s="394"/>
      <c r="B109" s="402"/>
      <c r="C109" s="455" t="s">
        <v>62</v>
      </c>
      <c r="D109" s="460"/>
      <c r="E109" s="401"/>
      <c r="F109" s="466"/>
      <c r="G109" s="483">
        <f>G108</f>
        <v>333857.38</v>
      </c>
      <c r="H109" s="483"/>
      <c r="I109" s="483">
        <f>I108</f>
        <v>81611</v>
      </c>
      <c r="J109" s="484">
        <f>G109+I109</f>
        <v>415468.38</v>
      </c>
      <c r="K109" s="401"/>
    </row>
    <row r="110" spans="1:11" s="91" customFormat="1" ht="21.75" customHeight="1" x14ac:dyDescent="0.5">
      <c r="A110" s="394">
        <v>9.16</v>
      </c>
      <c r="B110" s="402" t="str">
        <f>[5]เหล็กรูปพรรณ!$B$11</f>
        <v>เหล็กฉาก 75 x 75 x 6 มม. ยาว 6 ม.</v>
      </c>
      <c r="C110" s="401"/>
      <c r="D110" s="460">
        <v>1</v>
      </c>
      <c r="E110" s="401" t="str">
        <f>[5]เหล็กรูปพรรณ!$C$11</f>
        <v>ท่อน</v>
      </c>
      <c r="F110" s="457">
        <v>920</v>
      </c>
      <c r="G110" s="400">
        <f t="shared" si="14"/>
        <v>920</v>
      </c>
      <c r="H110" s="400"/>
      <c r="I110" s="400"/>
      <c r="J110" s="405">
        <f t="shared" si="15"/>
        <v>920</v>
      </c>
      <c r="K110" s="401"/>
    </row>
    <row r="111" spans="1:11" ht="21.75" customHeight="1" x14ac:dyDescent="0.5">
      <c r="A111" s="411">
        <v>9.17</v>
      </c>
      <c r="B111" s="402" t="str">
        <f>'[5]อื่น ๆ'!$B$40</f>
        <v>แผ่นสังกะสีกันซึม เบอร์ 28 ขนาด 0.91x2.435 ม.</v>
      </c>
      <c r="C111" s="401"/>
      <c r="D111" s="460">
        <v>3</v>
      </c>
      <c r="E111" s="401" t="str">
        <f>'[5]อื่น ๆ'!$C$40</f>
        <v>แผ่น</v>
      </c>
      <c r="F111" s="466">
        <v>210</v>
      </c>
      <c r="G111" s="400">
        <f t="shared" si="14"/>
        <v>630</v>
      </c>
      <c r="H111" s="399"/>
      <c r="I111" s="400"/>
      <c r="J111" s="405">
        <f t="shared" si="15"/>
        <v>630</v>
      </c>
      <c r="K111" s="401"/>
    </row>
    <row r="112" spans="1:11" ht="21.75" customHeight="1" x14ac:dyDescent="0.5">
      <c r="A112" s="394">
        <v>9.18</v>
      </c>
      <c r="B112" s="402" t="str">
        <f>'[5]อื่น ๆ'!$B$74</f>
        <v>พุกตัวหนอน dia 6 มม.</v>
      </c>
      <c r="C112" s="401"/>
      <c r="D112" s="460">
        <v>9</v>
      </c>
      <c r="E112" s="401" t="str">
        <f>'[5]อื่น ๆ'!$C$74</f>
        <v>ตัว</v>
      </c>
      <c r="F112" s="466">
        <v>10</v>
      </c>
      <c r="G112" s="400">
        <f t="shared" si="14"/>
        <v>90</v>
      </c>
      <c r="H112" s="402"/>
      <c r="I112" s="399"/>
      <c r="J112" s="405">
        <f t="shared" si="15"/>
        <v>90</v>
      </c>
      <c r="K112" s="401"/>
    </row>
    <row r="113" spans="1:14" ht="21.75" customHeight="1" x14ac:dyDescent="0.5">
      <c r="A113" s="394">
        <v>9.19</v>
      </c>
      <c r="B113" s="402" t="str">
        <f>'[5]อื่น ๆ'!$B$75</f>
        <v>น๊อตสแตนเลส dia 3/8"</v>
      </c>
      <c r="C113" s="401"/>
      <c r="D113" s="460">
        <v>9</v>
      </c>
      <c r="E113" s="401" t="str">
        <f>'[5]อื่น ๆ'!$C$75</f>
        <v>ตัว</v>
      </c>
      <c r="F113" s="466">
        <v>30</v>
      </c>
      <c r="G113" s="400">
        <f t="shared" si="14"/>
        <v>270</v>
      </c>
      <c r="H113" s="402"/>
      <c r="I113" s="399"/>
      <c r="J113" s="405">
        <f t="shared" si="15"/>
        <v>270</v>
      </c>
      <c r="K113" s="401"/>
    </row>
    <row r="114" spans="1:14" ht="21.75" customHeight="1" x14ac:dyDescent="0.5">
      <c r="A114" s="453">
        <v>9.1999999999999993</v>
      </c>
      <c r="B114" s="462" t="str">
        <f>'[5]อื่น ๆ'!$B$15</f>
        <v>ทรายกรองเร็ว</v>
      </c>
      <c r="C114" s="401"/>
      <c r="D114" s="460">
        <v>1.2</v>
      </c>
      <c r="E114" s="398" t="str">
        <f>'[5]อื่น ๆ'!$C$15</f>
        <v>ลบ.ม.</v>
      </c>
      <c r="F114" s="467">
        <v>1650</v>
      </c>
      <c r="G114" s="400">
        <f t="shared" si="14"/>
        <v>1980</v>
      </c>
      <c r="H114" s="467">
        <f>'[5]อื่น ๆ'!$E$15</f>
        <v>400</v>
      </c>
      <c r="I114" s="399">
        <f>IF(H114="-","-",H114*D114)</f>
        <v>480</v>
      </c>
      <c r="J114" s="405">
        <f t="shared" si="15"/>
        <v>2460</v>
      </c>
      <c r="K114" s="401"/>
    </row>
    <row r="115" spans="1:14" ht="21.75" customHeight="1" x14ac:dyDescent="0.5">
      <c r="A115" s="453">
        <v>9.2100000000000009</v>
      </c>
      <c r="B115" s="462" t="str">
        <f>'[5]อื่น ๆ'!$B$2</f>
        <v>กรวดกรอง dia 1 1/4" - 2 1/4"</v>
      </c>
      <c r="C115" s="401"/>
      <c r="D115" s="460">
        <v>0.8</v>
      </c>
      <c r="E115" s="398" t="str">
        <f>'[5]อื่น ๆ'!$C$2</f>
        <v>ลบ.ม.</v>
      </c>
      <c r="F115" s="467">
        <v>1650</v>
      </c>
      <c r="G115" s="400">
        <f t="shared" si="14"/>
        <v>1320</v>
      </c>
      <c r="H115" s="467">
        <f>'[5]อื่น ๆ'!$E$2</f>
        <v>400</v>
      </c>
      <c r="I115" s="399">
        <f>IF(H115="-","-",H115*D115)</f>
        <v>320</v>
      </c>
      <c r="J115" s="405">
        <f t="shared" si="15"/>
        <v>1640</v>
      </c>
      <c r="K115" s="401"/>
    </row>
    <row r="116" spans="1:14" ht="21.75" customHeight="1" x14ac:dyDescent="0.5">
      <c r="A116" s="411">
        <v>9.2200000000000006</v>
      </c>
      <c r="B116" s="462" t="str">
        <f>'[5]อื่น ๆ'!$B$39</f>
        <v>ป้ายบอกระดับน้ำ เหนือ-ใต้ ทรายกรอง</v>
      </c>
      <c r="C116" s="401"/>
      <c r="D116" s="460">
        <v>1</v>
      </c>
      <c r="E116" s="398" t="str">
        <f>'[5]อื่น ๆ'!$C$39</f>
        <v>ชุด</v>
      </c>
      <c r="F116" s="467">
        <v>2940</v>
      </c>
      <c r="G116" s="400">
        <f t="shared" si="14"/>
        <v>2940</v>
      </c>
      <c r="H116" s="467">
        <f>'[5]อื่น ๆ'!$E$39</f>
        <v>1030</v>
      </c>
      <c r="I116" s="399">
        <f>IF(H116="-","-",H116*D116)</f>
        <v>1030</v>
      </c>
      <c r="J116" s="405">
        <f t="shared" si="15"/>
        <v>3970</v>
      </c>
      <c r="K116" s="401"/>
    </row>
    <row r="117" spans="1:14" ht="21.75" customHeight="1" x14ac:dyDescent="0.5">
      <c r="A117" s="411"/>
      <c r="B117" s="395" t="s">
        <v>64</v>
      </c>
      <c r="C117" s="398"/>
      <c r="D117" s="460"/>
      <c r="E117" s="410"/>
      <c r="F117" s="463"/>
      <c r="G117" s="400"/>
      <c r="H117" s="463"/>
      <c r="I117" s="399"/>
      <c r="J117" s="405"/>
      <c r="K117" s="401"/>
    </row>
    <row r="118" spans="1:14" ht="21.75" customHeight="1" x14ac:dyDescent="0.5">
      <c r="A118" s="468">
        <v>10.1</v>
      </c>
      <c r="B118" s="462" t="str">
        <f>[5]งานไฟฟ้า!$B$11</f>
        <v>หลอดฟลูออเรสเซนต์ 36 วัตต์ พร้อมขา,สวิตซ์ และอุปกรณ์</v>
      </c>
      <c r="C118" s="398"/>
      <c r="D118" s="460">
        <v>3</v>
      </c>
      <c r="E118" s="398" t="str">
        <f>[5]งานไฟฟ้า!$C$11</f>
        <v>ชุด</v>
      </c>
      <c r="F118" s="465">
        <v>460</v>
      </c>
      <c r="G118" s="400">
        <f t="shared" si="14"/>
        <v>1380</v>
      </c>
      <c r="H118" s="467">
        <f>[5]งานไฟฟ้า!$E$11</f>
        <v>260</v>
      </c>
      <c r="I118" s="399">
        <f>IF(H118="-","-",H118*D118)</f>
        <v>780</v>
      </c>
      <c r="J118" s="405">
        <f t="shared" si="15"/>
        <v>2160</v>
      </c>
      <c r="K118" s="401"/>
    </row>
    <row r="119" spans="1:14" ht="21.75" customHeight="1" x14ac:dyDescent="0.5">
      <c r="A119" s="468">
        <v>10.199999999999999</v>
      </c>
      <c r="B119" s="462" t="str">
        <f>[5]งานไฟฟ้า!$B$12</f>
        <v>เต้ารับแบบฝังเรียบผนัง ชนิดมีสายดิน</v>
      </c>
      <c r="C119" s="398"/>
      <c r="D119" s="460">
        <v>2</v>
      </c>
      <c r="E119" s="398" t="str">
        <f>[5]งานไฟฟ้า!$C$12</f>
        <v>ชุด</v>
      </c>
      <c r="F119" s="465">
        <v>230</v>
      </c>
      <c r="G119" s="400">
        <f t="shared" si="14"/>
        <v>460</v>
      </c>
      <c r="H119" s="465">
        <v>110</v>
      </c>
      <c r="I119" s="465">
        <f>IF(H119="-","-",H119*D119)</f>
        <v>220</v>
      </c>
      <c r="J119" s="400">
        <f t="shared" si="15"/>
        <v>680</v>
      </c>
      <c r="K119" s="401"/>
    </row>
    <row r="120" spans="1:14" ht="21.75" customHeight="1" x14ac:dyDescent="0.5">
      <c r="A120" s="468"/>
      <c r="B120" s="470" t="s">
        <v>244</v>
      </c>
      <c r="C120" s="398"/>
      <c r="D120" s="460"/>
      <c r="E120" s="410"/>
      <c r="F120" s="463"/>
      <c r="G120" s="400"/>
      <c r="H120" s="463"/>
      <c r="I120" s="469"/>
      <c r="J120" s="405"/>
      <c r="K120" s="401"/>
    </row>
    <row r="121" spans="1:14" ht="21.75" customHeight="1" x14ac:dyDescent="0.5">
      <c r="A121" s="468">
        <v>11.1</v>
      </c>
      <c r="B121" s="462" t="s">
        <v>260</v>
      </c>
      <c r="C121" s="398"/>
      <c r="D121" s="460">
        <v>1</v>
      </c>
      <c r="E121" s="410" t="s">
        <v>203</v>
      </c>
      <c r="F121" s="463">
        <v>3490</v>
      </c>
      <c r="G121" s="400">
        <f t="shared" si="14"/>
        <v>3490</v>
      </c>
      <c r="H121" s="400">
        <v>900</v>
      </c>
      <c r="I121" s="400">
        <f>IF(H121="-","-",H121*D121)</f>
        <v>900</v>
      </c>
      <c r="J121" s="405">
        <f t="shared" si="15"/>
        <v>4390</v>
      </c>
      <c r="K121" s="401"/>
      <c r="N121" s="349"/>
    </row>
    <row r="122" spans="1:14" ht="21.75" customHeight="1" x14ac:dyDescent="0.5">
      <c r="A122" s="468">
        <v>11.2</v>
      </c>
      <c r="B122" s="462" t="s">
        <v>261</v>
      </c>
      <c r="C122" s="398"/>
      <c r="D122" s="460">
        <v>2</v>
      </c>
      <c r="E122" s="410" t="s">
        <v>203</v>
      </c>
      <c r="F122" s="463">
        <v>2050</v>
      </c>
      <c r="G122" s="400">
        <f t="shared" si="14"/>
        <v>4100</v>
      </c>
      <c r="H122" s="400">
        <v>500</v>
      </c>
      <c r="I122" s="400">
        <f>IF(H122="-","-",H122*D122)</f>
        <v>1000</v>
      </c>
      <c r="J122" s="405">
        <f t="shared" si="15"/>
        <v>5100</v>
      </c>
      <c r="K122" s="401"/>
    </row>
    <row r="123" spans="1:14" ht="21.75" customHeight="1" x14ac:dyDescent="0.5">
      <c r="A123" s="468">
        <v>11.3</v>
      </c>
      <c r="B123" s="462" t="str">
        <f>'[5]อื่น ๆ'!$B$80</f>
        <v>แผ่นทางเดิน คสล. 0.60 x 0.75 x 0.05 ม.</v>
      </c>
      <c r="C123" s="398"/>
      <c r="D123" s="460">
        <v>10</v>
      </c>
      <c r="E123" s="410" t="s">
        <v>19</v>
      </c>
      <c r="F123" s="463">
        <f>'[5]อื่น ๆ'!$D$80</f>
        <v>80</v>
      </c>
      <c r="G123" s="400">
        <f t="shared" si="14"/>
        <v>800</v>
      </c>
      <c r="H123" s="471">
        <v>0</v>
      </c>
      <c r="I123" s="469">
        <f>IF(H123="-","-",H123*D123)</f>
        <v>0</v>
      </c>
      <c r="J123" s="405">
        <f t="shared" si="15"/>
        <v>800</v>
      </c>
      <c r="K123" s="401"/>
    </row>
    <row r="124" spans="1:14" ht="21.75" customHeight="1" x14ac:dyDescent="0.5">
      <c r="A124" s="394"/>
      <c r="B124" s="395" t="s">
        <v>245</v>
      </c>
      <c r="C124" s="396"/>
      <c r="D124" s="460"/>
      <c r="E124" s="410"/>
      <c r="F124" s="457"/>
      <c r="G124" s="400"/>
      <c r="H124" s="457"/>
      <c r="I124" s="469"/>
      <c r="J124" s="405"/>
      <c r="K124" s="401"/>
    </row>
    <row r="125" spans="1:14" ht="21.75" customHeight="1" x14ac:dyDescent="0.5">
      <c r="A125" s="394">
        <v>12.1</v>
      </c>
      <c r="B125" s="402" t="s">
        <v>277</v>
      </c>
      <c r="C125" s="396"/>
      <c r="D125" s="460"/>
      <c r="E125" s="410"/>
      <c r="F125" s="457"/>
      <c r="G125" s="400"/>
      <c r="H125" s="457"/>
      <c r="I125" s="399"/>
      <c r="J125" s="405"/>
      <c r="K125" s="401"/>
    </row>
    <row r="126" spans="1:14" ht="21.75" customHeight="1" x14ac:dyDescent="0.5">
      <c r="A126" s="394"/>
      <c r="B126" s="592" t="s">
        <v>278</v>
      </c>
      <c r="C126" s="473"/>
      <c r="D126" s="460">
        <v>33</v>
      </c>
      <c r="E126" s="410" t="str">
        <f>[5]เสาเข็ม!$C$8</f>
        <v>ต้น</v>
      </c>
      <c r="F126" s="457">
        <v>897</v>
      </c>
      <c r="G126" s="400">
        <f>IF(F126="-","-",D126*F126)</f>
        <v>29601</v>
      </c>
      <c r="H126" s="457">
        <f>[5]เสาเข็ม!$E$8</f>
        <v>190</v>
      </c>
      <c r="I126" s="399">
        <f>IF(H126="-","-",H126*D126)</f>
        <v>6270</v>
      </c>
      <c r="J126" s="405">
        <f>SUM(G126,I126)</f>
        <v>35871</v>
      </c>
      <c r="K126" s="401"/>
    </row>
    <row r="127" spans="1:14" ht="21.75" customHeight="1" x14ac:dyDescent="0.5">
      <c r="A127" s="394"/>
      <c r="B127" s="472"/>
      <c r="C127" s="473"/>
      <c r="D127" s="474"/>
      <c r="E127" s="475"/>
      <c r="F127" s="476"/>
      <c r="G127" s="477"/>
      <c r="H127" s="477"/>
      <c r="I127" s="477"/>
      <c r="J127" s="405"/>
      <c r="K127" s="401"/>
    </row>
    <row r="128" spans="1:14" ht="21.75" customHeight="1" x14ac:dyDescent="0.5">
      <c r="A128" s="478"/>
      <c r="B128" s="395"/>
      <c r="C128" s="485" t="s">
        <v>44</v>
      </c>
      <c r="D128" s="479"/>
      <c r="E128" s="480"/>
      <c r="F128" s="481"/>
      <c r="G128" s="483">
        <f>SUM(G109:G127)</f>
        <v>381838.38</v>
      </c>
      <c r="H128" s="482"/>
      <c r="I128" s="483">
        <f>SUM(I109:I127)</f>
        <v>92611</v>
      </c>
      <c r="J128" s="484">
        <f>SUM(J109:J127)</f>
        <v>474449.38</v>
      </c>
      <c r="K128" s="401"/>
    </row>
    <row r="129" spans="1:14" ht="21.75" customHeight="1" x14ac:dyDescent="0.5">
      <c r="A129" s="385"/>
      <c r="B129" s="430"/>
      <c r="C129" s="486" t="s">
        <v>59</v>
      </c>
      <c r="D129" s="431"/>
      <c r="E129" s="387"/>
      <c r="F129" s="432"/>
      <c r="G129" s="433"/>
      <c r="H129" s="434"/>
      <c r="I129" s="433"/>
      <c r="J129" s="435">
        <f>ROUNDDOWN(J128,-1)</f>
        <v>474440</v>
      </c>
      <c r="K129" s="426"/>
    </row>
    <row r="130" spans="1:14" ht="21.75" customHeight="1" x14ac:dyDescent="0.5">
      <c r="A130" s="436"/>
      <c r="B130" s="437"/>
      <c r="C130" s="438"/>
      <c r="D130" s="439"/>
      <c r="E130" s="440"/>
      <c r="F130" s="441"/>
      <c r="G130" s="1340" t="str">
        <f>CONCATENATE("(เงิน",BAHTTEXT(J129),")")</f>
        <v>(เงินสี่แสนเจ็ดหมื่นสี่พันสี่ร้อยสี่สิบบาทถ้วน)</v>
      </c>
      <c r="H130" s="1340"/>
      <c r="I130" s="1340"/>
      <c r="J130" s="1340"/>
      <c r="K130" s="1341"/>
    </row>
    <row r="131" spans="1:14" ht="21.75" customHeight="1" x14ac:dyDescent="0.5">
      <c r="A131" s="442"/>
      <c r="B131" s="443"/>
      <c r="C131" s="444"/>
      <c r="D131" s="445"/>
      <c r="E131" s="369"/>
      <c r="F131" s="446"/>
      <c r="G131" s="447"/>
      <c r="H131" s="1312"/>
      <c r="I131" s="1312"/>
      <c r="J131" s="1312"/>
      <c r="K131" s="1312"/>
    </row>
    <row r="132" spans="1:14" ht="21.75" customHeight="1" x14ac:dyDescent="0.5">
      <c r="A132" s="448"/>
      <c r="B132" s="375"/>
      <c r="C132" s="375"/>
      <c r="D132" s="448"/>
      <c r="E132" s="448"/>
      <c r="F132" s="448"/>
      <c r="G132" s="449"/>
      <c r="H132" s="448"/>
      <c r="I132" s="449"/>
      <c r="J132" s="448" t="s">
        <v>7</v>
      </c>
      <c r="K132" s="448"/>
    </row>
    <row r="133" spans="1:14" s="694" customFormat="1" ht="21.75" customHeight="1" x14ac:dyDescent="0.4">
      <c r="A133" s="1206"/>
      <c r="B133" s="1206"/>
      <c r="C133" s="692"/>
      <c r="D133" s="692"/>
      <c r="E133" s="692"/>
      <c r="F133" s="692"/>
      <c r="G133" s="726"/>
      <c r="H133" s="1273"/>
      <c r="I133" s="1273"/>
      <c r="J133" s="1273"/>
      <c r="K133" s="1273"/>
      <c r="L133" s="693"/>
      <c r="M133" s="693"/>
    </row>
    <row r="134" spans="1:14" s="694" customFormat="1" ht="20.25" x14ac:dyDescent="0.4">
      <c r="A134" s="1313"/>
      <c r="B134" s="1313"/>
      <c r="C134" s="1206"/>
      <c r="D134" s="1206"/>
      <c r="E134" s="1206"/>
      <c r="F134" s="726"/>
      <c r="G134" s="726"/>
      <c r="H134" s="1206"/>
      <c r="I134" s="1206"/>
      <c r="J134" s="1206"/>
      <c r="K134" s="1206"/>
      <c r="L134" s="693"/>
      <c r="M134" s="693"/>
    </row>
    <row r="135" spans="1:14" s="694" customFormat="1" ht="20.25" x14ac:dyDescent="0.4">
      <c r="A135" s="1313"/>
      <c r="B135" s="1313"/>
      <c r="C135" s="1206"/>
      <c r="D135" s="1206"/>
      <c r="E135" s="1206"/>
      <c r="F135" s="726"/>
      <c r="G135" s="726"/>
      <c r="H135" s="1206"/>
      <c r="I135" s="1206"/>
      <c r="J135" s="1206"/>
      <c r="K135" s="1206"/>
      <c r="L135" s="693"/>
      <c r="M135" s="693"/>
    </row>
    <row r="136" spans="1:14" s="694" customFormat="1" ht="20.25" x14ac:dyDescent="0.4">
      <c r="A136" s="1313"/>
      <c r="B136" s="1313"/>
      <c r="C136" s="726"/>
      <c r="D136" s="726"/>
      <c r="E136" s="726"/>
      <c r="F136" s="726"/>
      <c r="G136" s="726"/>
      <c r="H136" s="726"/>
      <c r="I136" s="726"/>
      <c r="J136" s="726"/>
      <c r="K136" s="726"/>
      <c r="L136" s="693"/>
      <c r="M136" s="693"/>
    </row>
    <row r="137" spans="1:14" s="694" customFormat="1" ht="20.25" x14ac:dyDescent="0.4">
      <c r="A137" s="1313"/>
      <c r="B137" s="1313"/>
      <c r="C137" s="691"/>
      <c r="D137" s="691"/>
      <c r="E137" s="695"/>
      <c r="F137" s="695"/>
      <c r="G137" s="764"/>
      <c r="H137" s="692"/>
      <c r="I137" s="692"/>
      <c r="J137" s="692"/>
      <c r="K137" s="692"/>
      <c r="L137" s="693"/>
      <c r="M137" s="693"/>
    </row>
    <row r="138" spans="1:14" s="694" customFormat="1" ht="21.75" customHeight="1" x14ac:dyDescent="0.4">
      <c r="A138" s="1206"/>
      <c r="B138" s="1206"/>
      <c r="C138" s="692"/>
      <c r="D138" s="692"/>
      <c r="E138" s="692"/>
      <c r="F138" s="692"/>
      <c r="G138" s="726"/>
      <c r="H138" s="692"/>
      <c r="I138" s="692"/>
      <c r="J138" s="692"/>
      <c r="K138" s="692"/>
      <c r="L138" s="693"/>
      <c r="M138" s="693"/>
    </row>
    <row r="139" spans="1:14" s="694" customFormat="1" ht="21.75" customHeight="1" x14ac:dyDescent="0.4">
      <c r="A139" s="691"/>
      <c r="B139" s="691"/>
      <c r="C139" s="1206"/>
      <c r="D139" s="1206"/>
      <c r="E139" s="1206"/>
      <c r="F139" s="726"/>
      <c r="G139" s="726"/>
      <c r="H139" s="1206"/>
      <c r="I139" s="1206"/>
      <c r="J139" s="1206"/>
      <c r="K139" s="1206"/>
      <c r="L139" s="692"/>
      <c r="M139" s="693"/>
    </row>
    <row r="140" spans="1:14" s="694" customFormat="1" ht="21.75" customHeight="1" x14ac:dyDescent="0.4">
      <c r="A140" s="691"/>
      <c r="B140" s="1380"/>
      <c r="C140" s="1380"/>
      <c r="D140" s="1380"/>
      <c r="E140" s="1380"/>
      <c r="F140" s="1380"/>
      <c r="G140" s="692"/>
      <c r="H140" s="1206"/>
      <c r="I140" s="1206"/>
      <c r="J140" s="1206"/>
      <c r="K140" s="1206"/>
      <c r="L140" s="692"/>
      <c r="M140" s="692"/>
      <c r="N140" s="693"/>
    </row>
  </sheetData>
  <mergeCells count="25">
    <mergeCell ref="B140:F140"/>
    <mergeCell ref="H140:K140"/>
    <mergeCell ref="H135:K135"/>
    <mergeCell ref="A136:B136"/>
    <mergeCell ref="A137:B137"/>
    <mergeCell ref="A138:B138"/>
    <mergeCell ref="C139:E139"/>
    <mergeCell ref="H139:K139"/>
    <mergeCell ref="A135:B135"/>
    <mergeCell ref="C135:E135"/>
    <mergeCell ref="A6:A7"/>
    <mergeCell ref="A133:B133"/>
    <mergeCell ref="H133:K133"/>
    <mergeCell ref="A134:B134"/>
    <mergeCell ref="C134:E134"/>
    <mergeCell ref="H134:K134"/>
    <mergeCell ref="G130:K130"/>
    <mergeCell ref="H131:K131"/>
    <mergeCell ref="H6:I6"/>
    <mergeCell ref="K6:K7"/>
    <mergeCell ref="B74:C74"/>
    <mergeCell ref="D74:E74"/>
    <mergeCell ref="B6:C7"/>
    <mergeCell ref="D6:E7"/>
    <mergeCell ref="F6:G6"/>
  </mergeCells>
  <phoneticPr fontId="30" type="noConversion"/>
  <pageMargins left="0.39370078740157483" right="0.19685039370078741" top="0.78740157480314965" bottom="0.39370078740157483" header="0.31496062992125984" footer="0.31496062992125984"/>
  <pageSetup paperSize="9" scale="89" orientation="portrait" r:id="rId1"/>
  <headerFooter alignWithMargins="0">
    <oddHeader>&amp;Rแบบ ปร.4</oddHeader>
  </headerFooter>
  <rowBreaks count="1" manualBreakCount="1">
    <brk id="40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opLeftCell="A16" workbookViewId="0">
      <selection activeCell="A61" sqref="A61:XFD70"/>
    </sheetView>
  </sheetViews>
  <sheetFormatPr defaultRowHeight="20.25" x14ac:dyDescent="0.4"/>
  <cols>
    <col min="1" max="1" width="6.7109375" style="342" customWidth="1"/>
    <col min="2" max="2" width="6.7109375" style="340" customWidth="1"/>
    <col min="3" max="3" width="9.7109375" style="340" customWidth="1"/>
    <col min="4" max="4" width="5.85546875" style="340" customWidth="1"/>
    <col min="5" max="5" width="13.140625" style="340" customWidth="1"/>
    <col min="6" max="6" width="6" style="341" customWidth="1"/>
    <col min="7" max="7" width="5" style="342" customWidth="1"/>
    <col min="8" max="8" width="12.7109375" style="343" customWidth="1"/>
    <col min="9" max="9" width="12.5703125" style="341" customWidth="1"/>
    <col min="10" max="10" width="12.42578125" style="343" customWidth="1"/>
    <col min="11" max="11" width="11" style="341" customWidth="1"/>
    <col min="12" max="12" width="11.42578125" style="341" customWidth="1"/>
    <col min="13" max="13" width="7.85546875" style="340" bestFit="1" customWidth="1"/>
    <col min="14" max="16384" width="9.140625" style="340"/>
  </cols>
  <sheetData>
    <row r="1" spans="1:14" s="51" customFormat="1" ht="24.75" x14ac:dyDescent="0.5">
      <c r="A1" s="450" t="s">
        <v>50</v>
      </c>
      <c r="B1" s="450"/>
      <c r="C1" s="450"/>
      <c r="D1" s="493" t="s">
        <v>285</v>
      </c>
      <c r="E1" s="493"/>
      <c r="F1" s="450"/>
      <c r="G1" s="450"/>
      <c r="H1" s="450"/>
      <c r="I1" s="451"/>
      <c r="J1" s="490"/>
      <c r="K1" s="451"/>
      <c r="L1" s="50"/>
      <c r="M1" s="50"/>
      <c r="N1" s="650"/>
    </row>
    <row r="2" spans="1:14" s="51" customFormat="1" ht="21.75" customHeight="1" x14ac:dyDescent="0.5">
      <c r="A2" s="359" t="str">
        <f>'[4]แบบ ปร.6'!$A$2</f>
        <v>สถานที่ก่อสร้าง</v>
      </c>
      <c r="B2" s="491"/>
      <c r="C2" s="450" t="s">
        <v>284</v>
      </c>
      <c r="D2" s="493" t="str">
        <f>โรงสูบน้ำ!C2</f>
        <v>บ้านหัวตลาด หมู่ที่ 4 ตำบลสำพะเนียง อำเภอโนนแดง จังหวัดนครราชสีมา</v>
      </c>
      <c r="E2" s="493"/>
      <c r="F2" s="493"/>
      <c r="G2" s="493"/>
      <c r="H2" s="493"/>
      <c r="I2" s="511"/>
      <c r="J2" s="489"/>
      <c r="K2" s="511"/>
      <c r="L2" s="50"/>
      <c r="M2" s="50"/>
      <c r="N2" s="650"/>
    </row>
    <row r="3" spans="1:14" s="51" customFormat="1" ht="21.75" customHeight="1" x14ac:dyDescent="0.5">
      <c r="A3" s="758" t="s">
        <v>368</v>
      </c>
      <c r="B3" s="360"/>
      <c r="C3" s="450"/>
      <c r="D3" s="493" t="str">
        <f>โรงสูบน้ำ!C3</f>
        <v>สำนักบริหารจัดการน้ำ  กรมทรัพยากรน้ำ</v>
      </c>
      <c r="E3" s="1010"/>
      <c r="F3" s="514"/>
      <c r="G3" s="515"/>
      <c r="H3" s="368"/>
      <c r="I3" s="365"/>
      <c r="J3" s="490" t="s">
        <v>16</v>
      </c>
      <c r="K3" s="1010">
        <v>2211025</v>
      </c>
      <c r="L3" s="50"/>
      <c r="M3" s="50"/>
      <c r="N3" s="650"/>
    </row>
    <row r="4" spans="1:14" s="51" customFormat="1" ht="21.75" customHeight="1" x14ac:dyDescent="0.5">
      <c r="A4" s="359"/>
      <c r="B4" s="360"/>
      <c r="C4" s="492"/>
      <c r="D4" s="493"/>
      <c r="E4" s="510"/>
      <c r="F4" s="510"/>
      <c r="G4" s="510"/>
      <c r="H4" s="510"/>
      <c r="I4" s="487"/>
      <c r="J4" s="490"/>
      <c r="K4" s="1010"/>
      <c r="L4" s="1010"/>
      <c r="M4" s="1010"/>
      <c r="N4" s="650"/>
    </row>
    <row r="5" spans="1:14" customFormat="1" ht="21.75" x14ac:dyDescent="0.5">
      <c r="A5" s="352"/>
      <c r="B5" s="352"/>
      <c r="C5" s="505"/>
      <c r="D5" s="505"/>
      <c r="E5" s="501"/>
      <c r="F5" s="928"/>
      <c r="G5" s="501"/>
      <c r="H5" s="504"/>
      <c r="I5" s="502"/>
      <c r="J5" s="503"/>
      <c r="K5" s="506"/>
      <c r="L5" s="503"/>
      <c r="M5" s="500"/>
      <c r="N5" s="1"/>
    </row>
    <row r="6" spans="1:14" ht="21.75" customHeight="1" x14ac:dyDescent="0.4">
      <c r="A6" s="1292" t="s">
        <v>3</v>
      </c>
      <c r="B6" s="1361" t="s">
        <v>21</v>
      </c>
      <c r="C6" s="1361"/>
      <c r="D6" s="1361"/>
      <c r="E6" s="1344"/>
      <c r="F6" s="1370" t="s">
        <v>54</v>
      </c>
      <c r="G6" s="1370"/>
      <c r="H6" s="926" t="s">
        <v>55</v>
      </c>
      <c r="I6" s="932"/>
      <c r="J6" s="933" t="s">
        <v>56</v>
      </c>
      <c r="K6" s="927"/>
      <c r="L6" s="873" t="s">
        <v>57</v>
      </c>
      <c r="M6" s="1319" t="s">
        <v>10</v>
      </c>
      <c r="N6" s="929"/>
    </row>
    <row r="7" spans="1:14" x14ac:dyDescent="0.4">
      <c r="A7" s="1296"/>
      <c r="B7" s="1362"/>
      <c r="C7" s="1362"/>
      <c r="D7" s="1362"/>
      <c r="E7" s="1346"/>
      <c r="F7" s="1372"/>
      <c r="G7" s="1372"/>
      <c r="H7" s="948" t="s">
        <v>58</v>
      </c>
      <c r="I7" s="888" t="s">
        <v>49</v>
      </c>
      <c r="J7" s="949" t="s">
        <v>58</v>
      </c>
      <c r="K7" s="889" t="s">
        <v>49</v>
      </c>
      <c r="L7" s="872" t="s">
        <v>8</v>
      </c>
      <c r="M7" s="1321"/>
      <c r="N7" s="929"/>
    </row>
    <row r="8" spans="1:14" x14ac:dyDescent="0.4">
      <c r="A8" s="507">
        <v>1</v>
      </c>
      <c r="B8" s="508" t="s">
        <v>205</v>
      </c>
      <c r="C8" s="934"/>
      <c r="D8" s="934"/>
      <c r="E8" s="845"/>
      <c r="F8" s="935"/>
      <c r="G8" s="905"/>
      <c r="H8" s="942"/>
      <c r="I8" s="950"/>
      <c r="J8" s="936"/>
      <c r="K8" s="950"/>
      <c r="L8" s="944"/>
      <c r="M8" s="845"/>
      <c r="N8" s="929"/>
    </row>
    <row r="9" spans="1:14" ht="23.25" x14ac:dyDescent="0.4">
      <c r="A9" s="846"/>
      <c r="B9" s="937" t="s">
        <v>206</v>
      </c>
      <c r="C9" s="866"/>
      <c r="D9" s="866"/>
      <c r="E9" s="867"/>
      <c r="F9" s="502">
        <v>73</v>
      </c>
      <c r="G9" s="501" t="s">
        <v>282</v>
      </c>
      <c r="H9" s="943">
        <v>0</v>
      </c>
      <c r="I9" s="1109">
        <f>INT(H9*F9)</f>
        <v>0</v>
      </c>
      <c r="J9" s="931">
        <v>125</v>
      </c>
      <c r="K9" s="1109">
        <f>INT(J9*F9)</f>
        <v>9125</v>
      </c>
      <c r="L9" s="1102">
        <f>K9+I9</f>
        <v>9125</v>
      </c>
      <c r="M9" s="867"/>
      <c r="N9" s="929"/>
    </row>
    <row r="10" spans="1:14" ht="23.25" x14ac:dyDescent="0.4">
      <c r="A10" s="846"/>
      <c r="B10" s="937" t="s">
        <v>207</v>
      </c>
      <c r="C10" s="866"/>
      <c r="D10" s="866"/>
      <c r="E10" s="867"/>
      <c r="F10" s="502">
        <v>5</v>
      </c>
      <c r="G10" s="501" t="s">
        <v>282</v>
      </c>
      <c r="H10" s="943">
        <v>406.54</v>
      </c>
      <c r="I10" s="1109">
        <f>INT(H10*F10)</f>
        <v>2032</v>
      </c>
      <c r="J10" s="931">
        <v>99</v>
      </c>
      <c r="K10" s="1109">
        <f>INT(J10*F10)</f>
        <v>495</v>
      </c>
      <c r="L10" s="1102">
        <f>K10+I10</f>
        <v>2527</v>
      </c>
      <c r="M10" s="867"/>
      <c r="N10" s="929"/>
    </row>
    <row r="11" spans="1:14" x14ac:dyDescent="0.4">
      <c r="A11" s="846"/>
      <c r="B11" s="937" t="s">
        <v>232</v>
      </c>
      <c r="C11" s="866"/>
      <c r="D11" s="866"/>
      <c r="E11" s="867"/>
      <c r="F11" s="502">
        <v>25</v>
      </c>
      <c r="G11" s="501" t="s">
        <v>77</v>
      </c>
      <c r="H11" s="943">
        <v>897</v>
      </c>
      <c r="I11" s="1109">
        <f t="shared" ref="I11:I55" si="0">INT(H11*F11)</f>
        <v>22425</v>
      </c>
      <c r="J11" s="931">
        <v>190</v>
      </c>
      <c r="K11" s="1109">
        <f>INT(J11*F11)</f>
        <v>4750</v>
      </c>
      <c r="L11" s="1102">
        <f t="shared" ref="L11:L55" si="1">K11+I11</f>
        <v>27175</v>
      </c>
      <c r="M11" s="867"/>
      <c r="N11" s="929"/>
    </row>
    <row r="12" spans="1:14" x14ac:dyDescent="0.4">
      <c r="A12" s="846">
        <v>2</v>
      </c>
      <c r="B12" s="938" t="s">
        <v>195</v>
      </c>
      <c r="C12" s="866"/>
      <c r="D12" s="866"/>
      <c r="E12" s="867"/>
      <c r="F12" s="930"/>
      <c r="G12" s="501"/>
      <c r="H12" s="943"/>
      <c r="I12" s="1109"/>
      <c r="J12" s="931"/>
      <c r="K12" s="1109"/>
      <c r="L12" s="1102"/>
      <c r="M12" s="867"/>
      <c r="N12" s="929"/>
    </row>
    <row r="13" spans="1:14" ht="23.25" x14ac:dyDescent="0.4">
      <c r="A13" s="846"/>
      <c r="B13" s="939" t="s">
        <v>208</v>
      </c>
      <c r="C13" s="866"/>
      <c r="D13" s="866"/>
      <c r="E13" s="867"/>
      <c r="F13" s="930">
        <v>2.5</v>
      </c>
      <c r="G13" s="501" t="s">
        <v>282</v>
      </c>
      <c r="H13" s="943">
        <v>1705.61</v>
      </c>
      <c r="I13" s="1109">
        <f t="shared" si="0"/>
        <v>4264</v>
      </c>
      <c r="J13" s="931">
        <v>398</v>
      </c>
      <c r="K13" s="1109">
        <f>INT(J13*F13)</f>
        <v>995</v>
      </c>
      <c r="L13" s="1102">
        <f t="shared" si="1"/>
        <v>5259</v>
      </c>
      <c r="M13" s="867"/>
      <c r="N13" s="929"/>
    </row>
    <row r="14" spans="1:14" ht="23.25" x14ac:dyDescent="0.4">
      <c r="A14" s="846"/>
      <c r="B14" s="939" t="s">
        <v>229</v>
      </c>
      <c r="C14" s="866"/>
      <c r="D14" s="866"/>
      <c r="E14" s="867"/>
      <c r="F14" s="930">
        <v>2.5</v>
      </c>
      <c r="G14" s="501" t="s">
        <v>282</v>
      </c>
      <c r="H14" s="943">
        <v>1799.07</v>
      </c>
      <c r="I14" s="1109">
        <f t="shared" si="0"/>
        <v>4497</v>
      </c>
      <c r="J14" s="931">
        <v>498</v>
      </c>
      <c r="K14" s="1109">
        <f>INT(J14*F14)</f>
        <v>1245</v>
      </c>
      <c r="L14" s="1102">
        <f t="shared" si="1"/>
        <v>5742</v>
      </c>
      <c r="M14" s="867"/>
      <c r="N14" s="929"/>
    </row>
    <row r="15" spans="1:14" ht="23.25" x14ac:dyDescent="0.4">
      <c r="A15" s="846"/>
      <c r="B15" s="939" t="s">
        <v>230</v>
      </c>
      <c r="C15" s="866"/>
      <c r="D15" s="866"/>
      <c r="E15" s="867"/>
      <c r="F15" s="502">
        <v>13</v>
      </c>
      <c r="G15" s="501" t="s">
        <v>282</v>
      </c>
      <c r="H15" s="943">
        <v>2102</v>
      </c>
      <c r="I15" s="1109">
        <f t="shared" si="0"/>
        <v>27326</v>
      </c>
      <c r="J15" s="931">
        <v>498</v>
      </c>
      <c r="K15" s="1109">
        <f>INT(J15*F15)</f>
        <v>6474</v>
      </c>
      <c r="L15" s="1102">
        <f t="shared" si="1"/>
        <v>33800</v>
      </c>
      <c r="M15" s="867"/>
      <c r="N15" s="929"/>
    </row>
    <row r="16" spans="1:14" ht="23.25" x14ac:dyDescent="0.4">
      <c r="A16" s="846"/>
      <c r="B16" s="939" t="s">
        <v>209</v>
      </c>
      <c r="C16" s="866"/>
      <c r="D16" s="866"/>
      <c r="E16" s="867"/>
      <c r="F16" s="502">
        <v>2</v>
      </c>
      <c r="G16" s="501" t="s">
        <v>282</v>
      </c>
      <c r="H16" s="943">
        <v>1200</v>
      </c>
      <c r="I16" s="1109">
        <f t="shared" si="0"/>
        <v>2400</v>
      </c>
      <c r="J16" s="931">
        <v>436</v>
      </c>
      <c r="K16" s="1109">
        <f>INT(J16*F16)</f>
        <v>872</v>
      </c>
      <c r="L16" s="1102">
        <f t="shared" si="1"/>
        <v>3272</v>
      </c>
      <c r="M16" s="867"/>
      <c r="N16" s="929"/>
    </row>
    <row r="17" spans="1:14" x14ac:dyDescent="0.4">
      <c r="A17" s="846">
        <v>3</v>
      </c>
      <c r="B17" s="938" t="s">
        <v>196</v>
      </c>
      <c r="C17" s="866"/>
      <c r="D17" s="866"/>
      <c r="E17" s="867"/>
      <c r="F17" s="502"/>
      <c r="G17" s="501"/>
      <c r="H17" s="943"/>
      <c r="I17" s="1109"/>
      <c r="J17" s="931"/>
      <c r="K17" s="1109"/>
      <c r="L17" s="1102"/>
      <c r="M17" s="867"/>
      <c r="N17" s="929"/>
    </row>
    <row r="18" spans="1:14" ht="23.25" x14ac:dyDescent="0.4">
      <c r="A18" s="846"/>
      <c r="B18" s="939" t="s">
        <v>262</v>
      </c>
      <c r="C18" s="866"/>
      <c r="D18" s="866"/>
      <c r="E18" s="867"/>
      <c r="F18" s="502">
        <v>90</v>
      </c>
      <c r="G18" s="501" t="s">
        <v>283</v>
      </c>
      <c r="H18" s="943">
        <v>406</v>
      </c>
      <c r="I18" s="1109">
        <f t="shared" si="0"/>
        <v>36540</v>
      </c>
      <c r="J18" s="931">
        <v>133</v>
      </c>
      <c r="K18" s="1109">
        <f>INT(J18*F18)</f>
        <v>11970</v>
      </c>
      <c r="L18" s="1102">
        <f t="shared" si="1"/>
        <v>48510</v>
      </c>
      <c r="M18" s="867"/>
      <c r="N18" s="929"/>
    </row>
    <row r="19" spans="1:14" x14ac:dyDescent="0.4">
      <c r="A19" s="846"/>
      <c r="B19" s="939" t="s">
        <v>228</v>
      </c>
      <c r="C19" s="866"/>
      <c r="D19" s="866"/>
      <c r="E19" s="867"/>
      <c r="F19" s="502">
        <v>23</v>
      </c>
      <c r="G19" s="501" t="s">
        <v>197</v>
      </c>
      <c r="H19" s="943">
        <v>27</v>
      </c>
      <c r="I19" s="1109">
        <f t="shared" si="0"/>
        <v>621</v>
      </c>
      <c r="J19" s="931">
        <v>0</v>
      </c>
      <c r="K19" s="1109">
        <f>INT(J19*F19)</f>
        <v>0</v>
      </c>
      <c r="L19" s="1102">
        <f t="shared" si="1"/>
        <v>621</v>
      </c>
      <c r="M19" s="867"/>
      <c r="N19" s="929"/>
    </row>
    <row r="20" spans="1:14" x14ac:dyDescent="0.4">
      <c r="A20" s="846">
        <v>4</v>
      </c>
      <c r="B20" s="938" t="s">
        <v>198</v>
      </c>
      <c r="C20" s="866"/>
      <c r="D20" s="866"/>
      <c r="E20" s="867"/>
      <c r="F20" s="502"/>
      <c r="G20" s="501"/>
      <c r="H20" s="943"/>
      <c r="I20" s="1109"/>
      <c r="J20" s="931"/>
      <c r="K20" s="1109"/>
      <c r="L20" s="1102"/>
      <c r="M20" s="867"/>
      <c r="N20" s="929"/>
    </row>
    <row r="21" spans="1:14" x14ac:dyDescent="0.4">
      <c r="A21" s="846"/>
      <c r="B21" s="937" t="s">
        <v>438</v>
      </c>
      <c r="C21" s="866"/>
      <c r="D21" s="866"/>
      <c r="E21" s="867"/>
      <c r="F21" s="502">
        <v>948</v>
      </c>
      <c r="G21" s="501" t="s">
        <v>197</v>
      </c>
      <c r="H21" s="943">
        <v>17.13</v>
      </c>
      <c r="I21" s="1109">
        <f t="shared" si="0"/>
        <v>16239</v>
      </c>
      <c r="J21" s="931">
        <v>3.4</v>
      </c>
      <c r="K21" s="1109">
        <f>INT(J21*F21)</f>
        <v>3223</v>
      </c>
      <c r="L21" s="1102">
        <f t="shared" si="1"/>
        <v>19462</v>
      </c>
      <c r="M21" s="867"/>
      <c r="N21" s="929"/>
    </row>
    <row r="22" spans="1:14" x14ac:dyDescent="0.4">
      <c r="A22" s="846"/>
      <c r="B22" s="937" t="s">
        <v>439</v>
      </c>
      <c r="C22" s="866"/>
      <c r="D22" s="866"/>
      <c r="E22" s="867"/>
      <c r="F22" s="502">
        <v>344</v>
      </c>
      <c r="G22" s="501" t="s">
        <v>197</v>
      </c>
      <c r="H22" s="943">
        <v>19.2</v>
      </c>
      <c r="I22" s="1109">
        <f t="shared" si="0"/>
        <v>6604</v>
      </c>
      <c r="J22" s="931">
        <v>3.4</v>
      </c>
      <c r="K22" s="1109">
        <f>INT(J22*F22)</f>
        <v>1169</v>
      </c>
      <c r="L22" s="1102">
        <f t="shared" si="1"/>
        <v>7773</v>
      </c>
      <c r="M22" s="867"/>
      <c r="N22" s="929"/>
    </row>
    <row r="23" spans="1:14" x14ac:dyDescent="0.4">
      <c r="A23" s="846"/>
      <c r="B23" s="937" t="s">
        <v>210</v>
      </c>
      <c r="C23" s="866"/>
      <c r="D23" s="866"/>
      <c r="E23" s="867"/>
      <c r="F23" s="502">
        <v>39</v>
      </c>
      <c r="G23" s="501" t="s">
        <v>197</v>
      </c>
      <c r="H23" s="943">
        <v>24</v>
      </c>
      <c r="I23" s="1109">
        <f t="shared" si="0"/>
        <v>936</v>
      </c>
      <c r="J23" s="931">
        <v>0</v>
      </c>
      <c r="K23" s="1109">
        <f>INT(J23*F23)</f>
        <v>0</v>
      </c>
      <c r="L23" s="1102">
        <f t="shared" si="1"/>
        <v>936</v>
      </c>
      <c r="M23" s="867"/>
      <c r="N23" s="929"/>
    </row>
    <row r="24" spans="1:14" ht="21" x14ac:dyDescent="0.45">
      <c r="A24" s="846">
        <v>5</v>
      </c>
      <c r="B24" s="940" t="s">
        <v>211</v>
      </c>
      <c r="C24" s="866"/>
      <c r="D24" s="866"/>
      <c r="E24" s="867"/>
      <c r="F24" s="502"/>
      <c r="G24" s="501"/>
      <c r="H24" s="943"/>
      <c r="I24" s="1109"/>
      <c r="J24" s="931"/>
      <c r="K24" s="1109"/>
      <c r="L24" s="1102"/>
      <c r="M24" s="867"/>
      <c r="N24" s="929"/>
    </row>
    <row r="25" spans="1:14" ht="23.25" x14ac:dyDescent="0.4">
      <c r="A25" s="846"/>
      <c r="B25" s="937" t="s">
        <v>212</v>
      </c>
      <c r="C25" s="866"/>
      <c r="D25" s="866"/>
      <c r="E25" s="867"/>
      <c r="F25" s="502">
        <v>37</v>
      </c>
      <c r="G25" s="501" t="s">
        <v>283</v>
      </c>
      <c r="H25" s="943">
        <f>'[5]งานผิวผนัง-ผิวพื้น'!$D$2</f>
        <v>55</v>
      </c>
      <c r="I25" s="1109">
        <f t="shared" si="0"/>
        <v>2035</v>
      </c>
      <c r="J25" s="931">
        <v>82</v>
      </c>
      <c r="K25" s="1109">
        <f>INT(J25*F25)</f>
        <v>3034</v>
      </c>
      <c r="L25" s="1102">
        <f t="shared" si="1"/>
        <v>5069</v>
      </c>
      <c r="M25" s="867"/>
      <c r="N25" s="929"/>
    </row>
    <row r="26" spans="1:14" ht="23.25" x14ac:dyDescent="0.4">
      <c r="A26" s="846"/>
      <c r="B26" s="937" t="s">
        <v>213</v>
      </c>
      <c r="C26" s="866"/>
      <c r="D26" s="866"/>
      <c r="E26" s="867"/>
      <c r="F26" s="502">
        <v>16</v>
      </c>
      <c r="G26" s="501" t="s">
        <v>283</v>
      </c>
      <c r="H26" s="943">
        <f>'[5]งานผิวผนัง-ผิวพื้น'!$D$6</f>
        <v>48</v>
      </c>
      <c r="I26" s="1109">
        <f t="shared" si="0"/>
        <v>768</v>
      </c>
      <c r="J26" s="931">
        <v>40</v>
      </c>
      <c r="K26" s="1109">
        <f>INT(J26*F26)</f>
        <v>640</v>
      </c>
      <c r="L26" s="1102">
        <f t="shared" si="1"/>
        <v>1408</v>
      </c>
      <c r="M26" s="867"/>
      <c r="N26" s="929"/>
    </row>
    <row r="27" spans="1:14" x14ac:dyDescent="0.4">
      <c r="A27" s="846">
        <v>6</v>
      </c>
      <c r="B27" s="938" t="s">
        <v>214</v>
      </c>
      <c r="C27" s="866"/>
      <c r="D27" s="866"/>
      <c r="E27" s="867"/>
      <c r="F27" s="502"/>
      <c r="G27" s="501"/>
      <c r="H27" s="943"/>
      <c r="I27" s="1109"/>
      <c r="J27" s="931"/>
      <c r="K27" s="1109"/>
      <c r="L27" s="1102"/>
      <c r="M27" s="867"/>
      <c r="N27" s="929"/>
    </row>
    <row r="28" spans="1:14" ht="23.25" x14ac:dyDescent="0.4">
      <c r="A28" s="846"/>
      <c r="B28" s="937" t="s">
        <v>215</v>
      </c>
      <c r="C28" s="866"/>
      <c r="D28" s="866"/>
      <c r="E28" s="867"/>
      <c r="F28" s="502">
        <v>34</v>
      </c>
      <c r="G28" s="501" t="s">
        <v>283</v>
      </c>
      <c r="H28" s="943">
        <f>[5]งานทาสี!$D$2</f>
        <v>35</v>
      </c>
      <c r="I28" s="1109">
        <f t="shared" si="0"/>
        <v>1190</v>
      </c>
      <c r="J28" s="931">
        <v>30</v>
      </c>
      <c r="K28" s="1109">
        <f>INT(J28*F28)</f>
        <v>1020</v>
      </c>
      <c r="L28" s="1102">
        <f t="shared" si="1"/>
        <v>2210</v>
      </c>
      <c r="M28" s="867"/>
      <c r="N28" s="929"/>
    </row>
    <row r="29" spans="1:14" ht="23.25" x14ac:dyDescent="0.4">
      <c r="A29" s="846"/>
      <c r="B29" s="937" t="s">
        <v>216</v>
      </c>
      <c r="C29" s="866"/>
      <c r="D29" s="866"/>
      <c r="E29" s="867"/>
      <c r="F29" s="502">
        <v>5</v>
      </c>
      <c r="G29" s="501" t="s">
        <v>283</v>
      </c>
      <c r="H29" s="943">
        <f>[5]งานทาสี!$D$3</f>
        <v>45</v>
      </c>
      <c r="I29" s="1109">
        <f t="shared" si="0"/>
        <v>225</v>
      </c>
      <c r="J29" s="931">
        <v>38</v>
      </c>
      <c r="K29" s="1109">
        <f>INT(J29*F29)</f>
        <v>190</v>
      </c>
      <c r="L29" s="1102">
        <f t="shared" si="1"/>
        <v>415</v>
      </c>
      <c r="M29" s="867"/>
      <c r="N29" s="929"/>
    </row>
    <row r="30" spans="1:14" ht="23.25" x14ac:dyDescent="0.4">
      <c r="A30" s="846"/>
      <c r="B30" s="937" t="s">
        <v>217</v>
      </c>
      <c r="C30" s="866"/>
      <c r="D30" s="866"/>
      <c r="E30" s="867"/>
      <c r="F30" s="502">
        <v>33</v>
      </c>
      <c r="G30" s="501" t="s">
        <v>283</v>
      </c>
      <c r="H30" s="943">
        <v>115</v>
      </c>
      <c r="I30" s="1109">
        <f t="shared" si="0"/>
        <v>3795</v>
      </c>
      <c r="J30" s="931">
        <v>40</v>
      </c>
      <c r="K30" s="1109">
        <f>INT(J30*F30)</f>
        <v>1320</v>
      </c>
      <c r="L30" s="1102">
        <f t="shared" si="1"/>
        <v>5115</v>
      </c>
      <c r="M30" s="867"/>
      <c r="N30" s="929"/>
    </row>
    <row r="31" spans="1:14" x14ac:dyDescent="0.4">
      <c r="A31" s="846">
        <v>7</v>
      </c>
      <c r="B31" s="938" t="s">
        <v>218</v>
      </c>
      <c r="C31" s="866"/>
      <c r="D31" s="866"/>
      <c r="E31" s="867"/>
      <c r="F31" s="502"/>
      <c r="G31" s="501"/>
      <c r="H31" s="943"/>
      <c r="I31" s="1109"/>
      <c r="J31" s="931"/>
      <c r="K31" s="1109"/>
      <c r="L31" s="1102"/>
      <c r="M31" s="867"/>
      <c r="N31" s="929"/>
    </row>
    <row r="32" spans="1:14" x14ac:dyDescent="0.4">
      <c r="A32" s="846"/>
      <c r="B32" s="937" t="s">
        <v>440</v>
      </c>
      <c r="C32" s="866"/>
      <c r="D32" s="866"/>
      <c r="E32" s="867"/>
      <c r="F32" s="930">
        <v>0.17</v>
      </c>
      <c r="G32" s="501" t="s">
        <v>199</v>
      </c>
      <c r="H32" s="1078">
        <v>2403</v>
      </c>
      <c r="I32" s="1109">
        <f t="shared" si="0"/>
        <v>408</v>
      </c>
      <c r="J32" s="931"/>
      <c r="K32" s="1109"/>
      <c r="L32" s="1102">
        <f t="shared" si="1"/>
        <v>408</v>
      </c>
      <c r="M32" s="867"/>
      <c r="N32" s="929"/>
    </row>
    <row r="33" spans="1:14" x14ac:dyDescent="0.4">
      <c r="A33" s="846"/>
      <c r="B33" s="937" t="s">
        <v>523</v>
      </c>
      <c r="C33" s="866"/>
      <c r="D33" s="866"/>
      <c r="E33" s="867"/>
      <c r="F33" s="502">
        <v>2</v>
      </c>
      <c r="G33" s="501" t="s">
        <v>200</v>
      </c>
      <c r="H33" s="943">
        <v>382</v>
      </c>
      <c r="I33" s="1109">
        <f t="shared" si="0"/>
        <v>764</v>
      </c>
      <c r="J33" s="931"/>
      <c r="K33" s="1109"/>
      <c r="L33" s="1102">
        <f t="shared" si="1"/>
        <v>764</v>
      </c>
      <c r="M33" s="867"/>
      <c r="N33" s="929"/>
    </row>
    <row r="34" spans="1:14" x14ac:dyDescent="0.4">
      <c r="A34" s="846"/>
      <c r="B34" s="937" t="s">
        <v>441</v>
      </c>
      <c r="C34" s="866"/>
      <c r="D34" s="866"/>
      <c r="E34" s="867"/>
      <c r="F34" s="502">
        <v>1</v>
      </c>
      <c r="G34" s="501" t="s">
        <v>200</v>
      </c>
      <c r="H34" s="943">
        <v>526</v>
      </c>
      <c r="I34" s="1109">
        <f t="shared" si="0"/>
        <v>526</v>
      </c>
      <c r="J34" s="931"/>
      <c r="K34" s="1109">
        <v>320</v>
      </c>
      <c r="L34" s="1102">
        <f t="shared" si="1"/>
        <v>846</v>
      </c>
      <c r="M34" s="867"/>
      <c r="N34" s="929"/>
    </row>
    <row r="35" spans="1:14" x14ac:dyDescent="0.4">
      <c r="A35" s="846"/>
      <c r="B35" s="937" t="s">
        <v>219</v>
      </c>
      <c r="C35" s="866"/>
      <c r="D35" s="866"/>
      <c r="E35" s="867"/>
      <c r="F35" s="502">
        <v>2</v>
      </c>
      <c r="G35" s="501" t="s">
        <v>201</v>
      </c>
      <c r="H35" s="943">
        <v>12</v>
      </c>
      <c r="I35" s="1109">
        <f t="shared" si="0"/>
        <v>24</v>
      </c>
      <c r="J35" s="931"/>
      <c r="K35" s="1109"/>
      <c r="L35" s="1102">
        <f t="shared" si="1"/>
        <v>24</v>
      </c>
      <c r="M35" s="867"/>
      <c r="N35" s="929"/>
    </row>
    <row r="36" spans="1:14" x14ac:dyDescent="0.4">
      <c r="A36" s="846"/>
      <c r="B36" s="937" t="s">
        <v>220</v>
      </c>
      <c r="C36" s="866"/>
      <c r="D36" s="866"/>
      <c r="E36" s="867"/>
      <c r="F36" s="502">
        <v>1</v>
      </c>
      <c r="G36" s="501" t="s">
        <v>203</v>
      </c>
      <c r="H36" s="943">
        <v>90</v>
      </c>
      <c r="I36" s="1109">
        <f t="shared" si="0"/>
        <v>90</v>
      </c>
      <c r="J36" s="931"/>
      <c r="K36" s="1109"/>
      <c r="L36" s="1102">
        <f t="shared" si="1"/>
        <v>90</v>
      </c>
      <c r="M36" s="867"/>
      <c r="N36" s="929"/>
    </row>
    <row r="37" spans="1:14" x14ac:dyDescent="0.4">
      <c r="A37" s="846">
        <v>8</v>
      </c>
      <c r="B37" s="938" t="s">
        <v>221</v>
      </c>
      <c r="C37" s="866"/>
      <c r="D37" s="866"/>
      <c r="E37" s="867"/>
      <c r="F37" s="502"/>
      <c r="G37" s="501"/>
      <c r="H37" s="943"/>
      <c r="I37" s="1109"/>
      <c r="J37" s="931"/>
      <c r="K37" s="1109"/>
      <c r="L37" s="1102"/>
      <c r="M37" s="867"/>
      <c r="N37" s="929"/>
    </row>
    <row r="38" spans="1:14" x14ac:dyDescent="0.4">
      <c r="A38" s="846"/>
      <c r="B38" s="937" t="s">
        <v>442</v>
      </c>
      <c r="C38" s="866"/>
      <c r="D38" s="866"/>
      <c r="E38" s="867"/>
      <c r="F38" s="502">
        <v>1</v>
      </c>
      <c r="G38" s="501" t="s">
        <v>200</v>
      </c>
      <c r="H38" s="943">
        <v>290</v>
      </c>
      <c r="I38" s="1109">
        <f t="shared" si="0"/>
        <v>290</v>
      </c>
      <c r="J38" s="931"/>
      <c r="K38" s="1109"/>
      <c r="L38" s="1102">
        <f t="shared" si="1"/>
        <v>290</v>
      </c>
      <c r="M38" s="867"/>
      <c r="N38" s="929"/>
    </row>
    <row r="39" spans="1:14" x14ac:dyDescent="0.4">
      <c r="A39" s="846"/>
      <c r="B39" s="937" t="s">
        <v>443</v>
      </c>
      <c r="C39" s="866"/>
      <c r="D39" s="866"/>
      <c r="E39" s="867"/>
      <c r="F39" s="502">
        <v>2</v>
      </c>
      <c r="G39" s="501" t="s">
        <v>200</v>
      </c>
      <c r="H39" s="943">
        <v>277</v>
      </c>
      <c r="I39" s="1109">
        <f t="shared" si="0"/>
        <v>554</v>
      </c>
      <c r="J39" s="931"/>
      <c r="K39" s="1109"/>
      <c r="L39" s="1102">
        <f t="shared" si="1"/>
        <v>554</v>
      </c>
      <c r="M39" s="867"/>
      <c r="N39" s="929"/>
    </row>
    <row r="40" spans="1:14" x14ac:dyDescent="0.4">
      <c r="A40" s="846"/>
      <c r="B40" s="937" t="s">
        <v>444</v>
      </c>
      <c r="C40" s="866"/>
      <c r="D40" s="866"/>
      <c r="E40" s="867"/>
      <c r="F40" s="930">
        <v>0.17</v>
      </c>
      <c r="G40" s="501" t="s">
        <v>112</v>
      </c>
      <c r="H40" s="1078">
        <v>1649</v>
      </c>
      <c r="I40" s="1109">
        <f t="shared" si="0"/>
        <v>280</v>
      </c>
      <c r="J40" s="931"/>
      <c r="K40" s="1109">
        <v>280</v>
      </c>
      <c r="L40" s="1102">
        <f t="shared" si="1"/>
        <v>560</v>
      </c>
      <c r="M40" s="867"/>
      <c r="N40" s="929"/>
    </row>
    <row r="41" spans="1:14" x14ac:dyDescent="0.4">
      <c r="A41" s="855"/>
      <c r="B41" s="951"/>
      <c r="C41" s="649"/>
      <c r="D41" s="649"/>
      <c r="E41" s="419" t="s">
        <v>61</v>
      </c>
      <c r="F41" s="912"/>
      <c r="G41" s="911"/>
      <c r="H41" s="1115"/>
      <c r="I41" s="1113">
        <f>SUM(I9:I40)</f>
        <v>134833</v>
      </c>
      <c r="J41" s="1114"/>
      <c r="K41" s="1113">
        <f>SUM(K9:K40)</f>
        <v>47122</v>
      </c>
      <c r="L41" s="1106">
        <f>SUM(L9:L40)</f>
        <v>181955</v>
      </c>
      <c r="M41" s="356"/>
      <c r="N41" s="929"/>
    </row>
    <row r="42" spans="1:14" x14ac:dyDescent="0.4">
      <c r="A42" s="507"/>
      <c r="B42" s="946"/>
      <c r="C42" s="934"/>
      <c r="D42" s="934"/>
      <c r="E42" s="947" t="s">
        <v>62</v>
      </c>
      <c r="F42" s="935"/>
      <c r="G42" s="905"/>
      <c r="H42" s="1116"/>
      <c r="I42" s="1117">
        <f>I41</f>
        <v>134833</v>
      </c>
      <c r="J42" s="1118"/>
      <c r="K42" s="1117">
        <f>K41</f>
        <v>47122</v>
      </c>
      <c r="L42" s="1119">
        <f>I42+K42</f>
        <v>181955</v>
      </c>
      <c r="M42" s="845"/>
      <c r="N42" s="929"/>
    </row>
    <row r="43" spans="1:14" x14ac:dyDescent="0.4">
      <c r="A43" s="846"/>
      <c r="B43" s="937" t="s">
        <v>222</v>
      </c>
      <c r="C43" s="866"/>
      <c r="D43" s="866"/>
      <c r="E43" s="867"/>
      <c r="F43" s="502">
        <v>1</v>
      </c>
      <c r="G43" s="501" t="s">
        <v>19</v>
      </c>
      <c r="H43" s="1078">
        <v>50</v>
      </c>
      <c r="I43" s="1109">
        <f t="shared" si="0"/>
        <v>50</v>
      </c>
      <c r="J43" s="931"/>
      <c r="K43" s="1109"/>
      <c r="L43" s="1102">
        <f t="shared" si="1"/>
        <v>50</v>
      </c>
      <c r="M43" s="867"/>
      <c r="N43" s="929"/>
    </row>
    <row r="44" spans="1:14" x14ac:dyDescent="0.4">
      <c r="A44" s="846"/>
      <c r="B44" s="937" t="s">
        <v>219</v>
      </c>
      <c r="C44" s="866"/>
      <c r="D44" s="866"/>
      <c r="E44" s="867"/>
      <c r="F44" s="502">
        <v>2</v>
      </c>
      <c r="G44" s="501" t="s">
        <v>201</v>
      </c>
      <c r="H44" s="943">
        <f>'[5]อื่น ๆ'!$D$22</f>
        <v>12</v>
      </c>
      <c r="I44" s="1109">
        <f t="shared" si="0"/>
        <v>24</v>
      </c>
      <c r="J44" s="931"/>
      <c r="K44" s="1109"/>
      <c r="L44" s="1102">
        <f t="shared" si="1"/>
        <v>24</v>
      </c>
      <c r="M44" s="867"/>
      <c r="N44" s="929"/>
    </row>
    <row r="45" spans="1:14" x14ac:dyDescent="0.4">
      <c r="A45" s="846">
        <v>9</v>
      </c>
      <c r="B45" s="938" t="s">
        <v>223</v>
      </c>
      <c r="C45" s="866"/>
      <c r="D45" s="866"/>
      <c r="E45" s="867"/>
      <c r="F45" s="502"/>
      <c r="G45" s="501"/>
      <c r="H45" s="943"/>
      <c r="I45" s="1109"/>
      <c r="J45" s="931"/>
      <c r="K45" s="1109"/>
      <c r="L45" s="1102"/>
      <c r="M45" s="867"/>
      <c r="N45" s="929"/>
    </row>
    <row r="46" spans="1:14" x14ac:dyDescent="0.4">
      <c r="A46" s="846"/>
      <c r="B46" s="937" t="s">
        <v>445</v>
      </c>
      <c r="C46" s="866"/>
      <c r="D46" s="866"/>
      <c r="E46" s="867"/>
      <c r="F46" s="502">
        <v>1</v>
      </c>
      <c r="G46" s="501" t="s">
        <v>200</v>
      </c>
      <c r="H46" s="943">
        <v>490</v>
      </c>
      <c r="I46" s="1109">
        <f t="shared" si="0"/>
        <v>490</v>
      </c>
      <c r="J46" s="931"/>
      <c r="K46" s="1109"/>
      <c r="L46" s="1102">
        <f t="shared" si="1"/>
        <v>490</v>
      </c>
      <c r="M46" s="867"/>
      <c r="N46" s="929"/>
    </row>
    <row r="47" spans="1:14" x14ac:dyDescent="0.4">
      <c r="A47" s="846"/>
      <c r="B47" s="937" t="s">
        <v>446</v>
      </c>
      <c r="C47" s="866"/>
      <c r="D47" s="866"/>
      <c r="E47" s="867"/>
      <c r="F47" s="502">
        <v>1</v>
      </c>
      <c r="G47" s="501" t="s">
        <v>200</v>
      </c>
      <c r="H47" s="943">
        <v>490</v>
      </c>
      <c r="I47" s="1109">
        <f t="shared" si="0"/>
        <v>490</v>
      </c>
      <c r="J47" s="931"/>
      <c r="K47" s="1109"/>
      <c r="L47" s="1102">
        <f t="shared" si="1"/>
        <v>490</v>
      </c>
      <c r="M47" s="867"/>
      <c r="N47" s="929"/>
    </row>
    <row r="48" spans="1:14" x14ac:dyDescent="0.4">
      <c r="A48" s="846"/>
      <c r="B48" s="937" t="s">
        <v>231</v>
      </c>
      <c r="C48" s="866"/>
      <c r="D48" s="866"/>
      <c r="E48" s="867"/>
      <c r="F48" s="502">
        <v>1</v>
      </c>
      <c r="G48" s="501" t="s">
        <v>19</v>
      </c>
      <c r="H48" s="1078">
        <v>60</v>
      </c>
      <c r="I48" s="1109">
        <f t="shared" si="0"/>
        <v>60</v>
      </c>
      <c r="J48" s="931"/>
      <c r="K48" s="1109"/>
      <c r="L48" s="1102">
        <f t="shared" si="1"/>
        <v>60</v>
      </c>
      <c r="M48" s="867"/>
      <c r="N48" s="929"/>
    </row>
    <row r="49" spans="1:15" x14ac:dyDescent="0.4">
      <c r="A49" s="846"/>
      <c r="B49" s="937" t="s">
        <v>447</v>
      </c>
      <c r="C49" s="866"/>
      <c r="D49" s="866"/>
      <c r="E49" s="867"/>
      <c r="F49" s="930">
        <v>0.09</v>
      </c>
      <c r="G49" s="501" t="s">
        <v>199</v>
      </c>
      <c r="H49" s="1078">
        <v>2403</v>
      </c>
      <c r="I49" s="1109">
        <f t="shared" si="0"/>
        <v>216</v>
      </c>
      <c r="J49" s="931"/>
      <c r="K49" s="1109">
        <v>250</v>
      </c>
      <c r="L49" s="1102">
        <f t="shared" si="1"/>
        <v>466</v>
      </c>
      <c r="M49" s="867"/>
      <c r="N49" s="929"/>
    </row>
    <row r="50" spans="1:15" x14ac:dyDescent="0.4">
      <c r="A50" s="846"/>
      <c r="B50" s="937" t="s">
        <v>448</v>
      </c>
      <c r="C50" s="866"/>
      <c r="D50" s="866"/>
      <c r="E50" s="867"/>
      <c r="F50" s="502">
        <v>1</v>
      </c>
      <c r="G50" s="501" t="s">
        <v>19</v>
      </c>
      <c r="H50" s="943">
        <v>35</v>
      </c>
      <c r="I50" s="1109">
        <f t="shared" si="0"/>
        <v>35</v>
      </c>
      <c r="J50" s="931"/>
      <c r="K50" s="1109"/>
      <c r="L50" s="1102">
        <f t="shared" si="1"/>
        <v>35</v>
      </c>
      <c r="M50" s="867"/>
      <c r="N50" s="929"/>
    </row>
    <row r="51" spans="1:15" x14ac:dyDescent="0.4">
      <c r="A51" s="846"/>
      <c r="B51" s="937" t="s">
        <v>224</v>
      </c>
      <c r="C51" s="866"/>
      <c r="D51" s="866"/>
      <c r="E51" s="867"/>
      <c r="F51" s="502">
        <v>8</v>
      </c>
      <c r="G51" s="501" t="s">
        <v>200</v>
      </c>
      <c r="H51" s="943">
        <v>30</v>
      </c>
      <c r="I51" s="1109">
        <f t="shared" si="0"/>
        <v>240</v>
      </c>
      <c r="J51" s="931"/>
      <c r="K51" s="1109"/>
      <c r="L51" s="1102">
        <f t="shared" si="1"/>
        <v>240</v>
      </c>
      <c r="M51" s="867"/>
      <c r="N51" s="929"/>
    </row>
    <row r="52" spans="1:15" x14ac:dyDescent="0.4">
      <c r="A52" s="846">
        <v>10</v>
      </c>
      <c r="B52" s="938" t="s">
        <v>202</v>
      </c>
      <c r="C52" s="866"/>
      <c r="D52" s="866"/>
      <c r="E52" s="867"/>
      <c r="F52" s="502"/>
      <c r="G52" s="501"/>
      <c r="H52" s="943"/>
      <c r="I52" s="1109"/>
      <c r="J52" s="931"/>
      <c r="K52" s="1109"/>
      <c r="L52" s="1102"/>
      <c r="M52" s="867"/>
      <c r="N52" s="929"/>
    </row>
    <row r="53" spans="1:15" x14ac:dyDescent="0.4">
      <c r="A53" s="846"/>
      <c r="B53" s="937" t="s">
        <v>225</v>
      </c>
      <c r="C53" s="866"/>
      <c r="D53" s="866"/>
      <c r="E53" s="867"/>
      <c r="F53" s="502">
        <v>1</v>
      </c>
      <c r="G53" s="501" t="s">
        <v>203</v>
      </c>
      <c r="H53" s="1078">
        <v>1150</v>
      </c>
      <c r="I53" s="1109">
        <f t="shared" si="0"/>
        <v>1150</v>
      </c>
      <c r="J53" s="930">
        <v>400</v>
      </c>
      <c r="K53" s="1109">
        <f>INT(J53*F53)</f>
        <v>400</v>
      </c>
      <c r="L53" s="1102">
        <f t="shared" si="1"/>
        <v>1550</v>
      </c>
      <c r="M53" s="867"/>
      <c r="N53" s="929"/>
    </row>
    <row r="54" spans="1:15" x14ac:dyDescent="0.4">
      <c r="A54" s="846"/>
      <c r="B54" s="937" t="s">
        <v>233</v>
      </c>
      <c r="C54" s="866"/>
      <c r="D54" s="866"/>
      <c r="E54" s="867"/>
      <c r="F54" s="502">
        <v>1</v>
      </c>
      <c r="G54" s="501" t="s">
        <v>203</v>
      </c>
      <c r="H54" s="1078">
        <v>1480</v>
      </c>
      <c r="I54" s="1109">
        <f t="shared" si="0"/>
        <v>1480</v>
      </c>
      <c r="J54" s="930">
        <v>400</v>
      </c>
      <c r="K54" s="1109">
        <f>INT(J54*F54)</f>
        <v>400</v>
      </c>
      <c r="L54" s="1102">
        <f t="shared" si="1"/>
        <v>1880</v>
      </c>
      <c r="M54" s="867"/>
      <c r="N54" s="929"/>
    </row>
    <row r="55" spans="1:15" x14ac:dyDescent="0.4">
      <c r="A55" s="846"/>
      <c r="B55" s="937" t="s">
        <v>226</v>
      </c>
      <c r="C55" s="866"/>
      <c r="D55" s="866"/>
      <c r="E55" s="867"/>
      <c r="F55" s="502">
        <v>1</v>
      </c>
      <c r="G55" s="501" t="s">
        <v>203</v>
      </c>
      <c r="H55" s="1078">
        <v>250</v>
      </c>
      <c r="I55" s="1109">
        <f t="shared" si="0"/>
        <v>250</v>
      </c>
      <c r="J55" s="931">
        <v>0</v>
      </c>
      <c r="K55" s="1109">
        <f>INT(J55*F55)</f>
        <v>0</v>
      </c>
      <c r="L55" s="1102">
        <f t="shared" si="1"/>
        <v>250</v>
      </c>
      <c r="M55" s="867"/>
      <c r="N55" s="929"/>
    </row>
    <row r="56" spans="1:15" x14ac:dyDescent="0.4">
      <c r="A56" s="846"/>
      <c r="B56" s="941" t="s">
        <v>204</v>
      </c>
      <c r="C56" s="820"/>
      <c r="D56" s="820"/>
      <c r="E56" s="821"/>
      <c r="F56" s="904"/>
      <c r="G56" s="869"/>
      <c r="H56" s="1110"/>
      <c r="I56" s="1111">
        <f>SUM(I42:I55)</f>
        <v>139318</v>
      </c>
      <c r="J56" s="1112"/>
      <c r="K56" s="1111">
        <f>SUM(K42:K55)</f>
        <v>48172</v>
      </c>
      <c r="L56" s="1104">
        <f>SUM(L42:L55)</f>
        <v>187490</v>
      </c>
      <c r="M56" s="868"/>
      <c r="N56" s="929"/>
    </row>
    <row r="57" spans="1:15" x14ac:dyDescent="0.4">
      <c r="A57" s="846"/>
      <c r="B57" s="941" t="s">
        <v>193</v>
      </c>
      <c r="C57" s="820"/>
      <c r="D57" s="820"/>
      <c r="E57" s="821"/>
      <c r="F57" s="904"/>
      <c r="G57" s="869"/>
      <c r="H57" s="1110"/>
      <c r="I57" s="1113"/>
      <c r="J57" s="1114"/>
      <c r="K57" s="1113"/>
      <c r="L57" s="1104">
        <f>ROUNDDOWN(L56,-1)</f>
        <v>187490</v>
      </c>
      <c r="M57" s="868"/>
      <c r="N57" s="929"/>
    </row>
    <row r="58" spans="1:15" ht="21.75" customHeight="1" x14ac:dyDescent="0.4">
      <c r="A58" s="871"/>
      <c r="B58" s="859"/>
      <c r="C58" s="823"/>
      <c r="D58" s="823"/>
      <c r="E58" s="824"/>
      <c r="F58" s="1381"/>
      <c r="G58" s="1382"/>
      <c r="H58" s="945"/>
      <c r="I58" s="825"/>
      <c r="J58" s="1340" t="str">
        <f>CONCATENATE("(เงิน",BAHTTEXT(L57),")")</f>
        <v>(เงินหนึ่งแสนแปดหมื่นเจ็ดพันสี่ร้อยเก้าสิบบาทถ้วน)</v>
      </c>
      <c r="K58" s="1340"/>
      <c r="L58" s="1340"/>
      <c r="M58" s="1341"/>
    </row>
    <row r="59" spans="1:15" s="118" customFormat="1" ht="21.75" customHeight="1" x14ac:dyDescent="0.5">
      <c r="A59" s="442"/>
      <c r="B59" s="443"/>
      <c r="C59" s="444"/>
      <c r="D59" s="445"/>
      <c r="E59" s="369"/>
      <c r="F59" s="446"/>
      <c r="G59" s="447"/>
      <c r="H59" s="1323"/>
      <c r="I59" s="1312"/>
      <c r="J59" s="1312"/>
      <c r="K59" s="1312"/>
    </row>
    <row r="60" spans="1:15" s="118" customFormat="1" ht="21.75" customHeight="1" x14ac:dyDescent="0.5">
      <c r="A60" s="448"/>
      <c r="B60" s="375"/>
      <c r="C60" s="375"/>
      <c r="D60" s="448"/>
      <c r="E60" s="448"/>
      <c r="F60" s="448"/>
      <c r="G60" s="449"/>
      <c r="H60" s="448"/>
      <c r="I60" s="449"/>
      <c r="J60" s="448" t="s">
        <v>7</v>
      </c>
      <c r="K60" s="448"/>
    </row>
    <row r="61" spans="1:15" s="694" customFormat="1" ht="21.75" customHeight="1" x14ac:dyDescent="0.4">
      <c r="B61" s="1206"/>
      <c r="C61" s="1206"/>
      <c r="D61" s="692"/>
      <c r="E61" s="692"/>
      <c r="F61" s="692"/>
      <c r="G61" s="692"/>
      <c r="H61" s="1160"/>
      <c r="I61" s="726"/>
      <c r="J61" s="1273"/>
      <c r="K61" s="1273"/>
      <c r="L61" s="1273"/>
      <c r="M61" s="1273"/>
      <c r="N61" s="693"/>
      <c r="O61" s="693"/>
    </row>
    <row r="62" spans="1:15" s="694" customFormat="1" x14ac:dyDescent="0.4">
      <c r="B62" s="1313"/>
      <c r="C62" s="1313"/>
      <c r="D62" s="1206"/>
      <c r="E62" s="1206"/>
      <c r="F62" s="1206"/>
      <c r="G62" s="1206"/>
      <c r="H62" s="1148"/>
      <c r="I62" s="726"/>
      <c r="J62" s="1206"/>
      <c r="K62" s="1206"/>
      <c r="L62" s="1206"/>
      <c r="M62" s="692"/>
      <c r="N62" s="693"/>
      <c r="O62" s="693"/>
    </row>
    <row r="63" spans="1:15" s="694" customFormat="1" x14ac:dyDescent="0.4">
      <c r="B63" s="1313"/>
      <c r="C63" s="1313"/>
      <c r="D63" s="1206"/>
      <c r="E63" s="1206"/>
      <c r="F63" s="1206"/>
      <c r="G63" s="1206"/>
      <c r="H63" s="1148"/>
      <c r="I63" s="726"/>
      <c r="J63" s="1206"/>
      <c r="K63" s="1206"/>
      <c r="L63" s="1206"/>
      <c r="M63" s="692"/>
      <c r="N63" s="693"/>
      <c r="O63" s="693"/>
    </row>
    <row r="64" spans="1:15" s="694" customFormat="1" x14ac:dyDescent="0.4">
      <c r="B64" s="1313"/>
      <c r="C64" s="1313"/>
      <c r="D64" s="726"/>
      <c r="E64" s="726"/>
      <c r="F64" s="726"/>
      <c r="G64" s="726"/>
      <c r="H64" s="1148"/>
      <c r="I64" s="726"/>
      <c r="J64" s="726"/>
      <c r="K64" s="726"/>
      <c r="L64" s="726"/>
      <c r="M64" s="726"/>
      <c r="N64" s="693"/>
      <c r="O64" s="693"/>
    </row>
    <row r="65" spans="2:16" s="694" customFormat="1" x14ac:dyDescent="0.4">
      <c r="B65" s="1313"/>
      <c r="C65" s="1313"/>
      <c r="D65" s="691"/>
      <c r="E65" s="691"/>
      <c r="F65" s="695"/>
      <c r="G65" s="695"/>
      <c r="H65" s="695"/>
      <c r="I65" s="764"/>
      <c r="J65" s="692"/>
      <c r="K65" s="692"/>
      <c r="L65" s="692"/>
      <c r="M65" s="692"/>
      <c r="N65" s="693"/>
      <c r="O65" s="693"/>
    </row>
    <row r="66" spans="2:16" s="694" customFormat="1" ht="21.75" customHeight="1" x14ac:dyDescent="0.4">
      <c r="B66" s="1206"/>
      <c r="C66" s="1206"/>
      <c r="D66" s="692"/>
      <c r="E66" s="692"/>
      <c r="F66" s="692"/>
      <c r="G66" s="692"/>
      <c r="H66" s="1160"/>
      <c r="I66" s="726"/>
      <c r="J66" s="692"/>
      <c r="K66" s="692"/>
      <c r="L66" s="692"/>
      <c r="M66" s="692"/>
      <c r="N66" s="693"/>
      <c r="O66" s="693"/>
    </row>
    <row r="67" spans="2:16" s="694" customFormat="1" ht="21.75" customHeight="1" x14ac:dyDescent="0.4">
      <c r="B67" s="691"/>
      <c r="C67" s="691"/>
      <c r="D67" s="1206"/>
      <c r="E67" s="1206"/>
      <c r="F67" s="1206"/>
      <c r="G67" s="1206"/>
      <c r="H67" s="1148"/>
      <c r="I67" s="726"/>
      <c r="J67" s="1206"/>
      <c r="K67" s="1206"/>
      <c r="L67" s="1206"/>
      <c r="M67" s="692"/>
      <c r="N67" s="692"/>
      <c r="O67" s="693"/>
    </row>
    <row r="68" spans="2:16" s="694" customFormat="1" ht="21.75" customHeight="1" x14ac:dyDescent="0.4">
      <c r="B68" s="691"/>
      <c r="C68" s="692"/>
      <c r="D68" s="1206"/>
      <c r="E68" s="1206"/>
      <c r="F68" s="1206"/>
      <c r="G68" s="1206"/>
      <c r="H68" s="1160"/>
      <c r="I68" s="692"/>
      <c r="J68" s="1206"/>
      <c r="K68" s="1206"/>
      <c r="L68" s="1206"/>
      <c r="M68" s="692"/>
      <c r="N68" s="692"/>
      <c r="O68" s="692"/>
      <c r="P68" s="693"/>
    </row>
  </sheetData>
  <mergeCells count="22">
    <mergeCell ref="B66:C66"/>
    <mergeCell ref="J67:L67"/>
    <mergeCell ref="J68:L68"/>
    <mergeCell ref="B63:C63"/>
    <mergeCell ref="B64:C64"/>
    <mergeCell ref="B65:C65"/>
    <mergeCell ref="J63:L63"/>
    <mergeCell ref="D67:G67"/>
    <mergeCell ref="D68:G68"/>
    <mergeCell ref="D63:G63"/>
    <mergeCell ref="B62:C62"/>
    <mergeCell ref="J62:L62"/>
    <mergeCell ref="J58:M58"/>
    <mergeCell ref="M6:M7"/>
    <mergeCell ref="F6:G7"/>
    <mergeCell ref="B6:E7"/>
    <mergeCell ref="D62:G62"/>
    <mergeCell ref="A6:A7"/>
    <mergeCell ref="F58:G58"/>
    <mergeCell ref="H59:K59"/>
    <mergeCell ref="B61:C61"/>
    <mergeCell ref="J61:M61"/>
  </mergeCells>
  <phoneticPr fontId="30" type="noConversion"/>
  <pageMargins left="0.39370078740157483" right="0.19685039370078741" top="0.78740157480314965" bottom="0.39370078740157483" header="0.31496062992125984" footer="0.51181102362204722"/>
  <pageSetup paperSize="9" scale="85" orientation="portrait" r:id="rId1"/>
  <headerFooter alignWithMargins="0">
    <oddHeader>&amp;R แบบ ปร.4</oddHeader>
  </headerFooter>
  <rowBreaks count="1" manualBreakCount="1">
    <brk id="41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zoomScale="75" workbookViewId="0">
      <selection activeCell="J19" sqref="J19"/>
    </sheetView>
  </sheetViews>
  <sheetFormatPr defaultRowHeight="21.75" x14ac:dyDescent="0.5"/>
  <cols>
    <col min="1" max="1" width="9.7109375" style="118" customWidth="1"/>
    <col min="2" max="3" width="25.7109375" style="51" customWidth="1"/>
    <col min="4" max="5" width="7.7109375" style="118" customWidth="1"/>
    <col min="6" max="11" width="11.7109375" style="118" customWidth="1"/>
    <col min="12" max="16384" width="9.140625" style="118"/>
  </cols>
  <sheetData>
    <row r="1" spans="1:11" s="51" customFormat="1" x14ac:dyDescent="0.5">
      <c r="A1" s="43" t="s">
        <v>50</v>
      </c>
      <c r="B1" s="44"/>
      <c r="C1" s="45" t="s">
        <v>114</v>
      </c>
      <c r="D1" s="46"/>
      <c r="E1" s="44"/>
      <c r="F1" s="47"/>
      <c r="G1" s="48"/>
      <c r="H1" s="48"/>
      <c r="I1" s="47"/>
      <c r="J1" s="49"/>
      <c r="K1" s="50"/>
    </row>
    <row r="2" spans="1:11" s="51" customFormat="1" x14ac:dyDescent="0.5">
      <c r="A2" s="43" t="str">
        <f>'แบบ ปร.6'!$A$2</f>
        <v>สถานที่ก่อสร้าง</v>
      </c>
      <c r="B2" s="44"/>
      <c r="C2" s="53"/>
      <c r="D2" s="54"/>
      <c r="E2" s="44"/>
      <c r="F2" s="55" t="s">
        <v>16</v>
      </c>
      <c r="G2" s="56"/>
      <c r="H2" s="56" t="s">
        <v>81</v>
      </c>
      <c r="I2" s="55" t="s">
        <v>38</v>
      </c>
      <c r="J2" s="57"/>
      <c r="K2" s="58"/>
    </row>
    <row r="3" spans="1:11" s="51" customFormat="1" x14ac:dyDescent="0.5">
      <c r="A3" s="43" t="s">
        <v>52</v>
      </c>
      <c r="B3" s="44"/>
      <c r="C3" s="45" t="str">
        <f>'แบบ ปร.6'!$A$4</f>
        <v>สำนักบริหารจัดการน้ำ  กรมทรัพยากรน้ำ</v>
      </c>
      <c r="D3" s="54"/>
      <c r="E3" s="44"/>
      <c r="F3" s="55"/>
      <c r="G3" s="56"/>
      <c r="H3" s="56"/>
      <c r="I3" s="55"/>
      <c r="J3" s="57"/>
      <c r="K3" s="58"/>
    </row>
    <row r="4" spans="1:11" s="51" customFormat="1" x14ac:dyDescent="0.5">
      <c r="A4" s="43">
        <f>ทดสอบดิน!$A$4</f>
        <v>0</v>
      </c>
      <c r="B4" s="44"/>
      <c r="C4" s="53"/>
      <c r="D4" s="54"/>
      <c r="E4" s="44"/>
      <c r="F4" s="55" t="s">
        <v>53</v>
      </c>
      <c r="G4" s="59">
        <f>'แบบ ปร.6'!$C$5</f>
        <v>37950</v>
      </c>
      <c r="H4" s="60"/>
      <c r="I4" s="47"/>
      <c r="J4" s="49"/>
      <c r="K4" s="50"/>
    </row>
    <row r="5" spans="1:11" s="51" customFormat="1" x14ac:dyDescent="0.5">
      <c r="A5" s="61"/>
      <c r="B5" s="62"/>
      <c r="C5" s="62"/>
      <c r="D5" s="63"/>
      <c r="E5" s="62"/>
      <c r="F5" s="64"/>
      <c r="G5" s="65"/>
      <c r="H5" s="65"/>
      <c r="I5" s="64"/>
      <c r="J5" s="66"/>
    </row>
    <row r="6" spans="1:11" s="77" customFormat="1" x14ac:dyDescent="0.5">
      <c r="A6" s="67" t="s">
        <v>3</v>
      </c>
      <c r="B6" s="68" t="s">
        <v>21</v>
      </c>
      <c r="C6" s="69"/>
      <c r="D6" s="70" t="s">
        <v>54</v>
      </c>
      <c r="E6" s="71"/>
      <c r="F6" s="72" t="s">
        <v>55</v>
      </c>
      <c r="G6" s="73"/>
      <c r="H6" s="72" t="s">
        <v>56</v>
      </c>
      <c r="I6" s="74"/>
      <c r="J6" s="75" t="s">
        <v>57</v>
      </c>
      <c r="K6" s="76" t="s">
        <v>10</v>
      </c>
    </row>
    <row r="7" spans="1:11" s="77" customFormat="1" x14ac:dyDescent="0.5">
      <c r="A7" s="78"/>
      <c r="B7" s="79"/>
      <c r="C7" s="80"/>
      <c r="D7" s="81"/>
      <c r="E7" s="82"/>
      <c r="F7" s="83" t="s">
        <v>58</v>
      </c>
      <c r="G7" s="84" t="s">
        <v>49</v>
      </c>
      <c r="H7" s="83" t="s">
        <v>58</v>
      </c>
      <c r="I7" s="85" t="s">
        <v>49</v>
      </c>
      <c r="J7" s="86" t="s">
        <v>8</v>
      </c>
      <c r="K7" s="87"/>
    </row>
    <row r="8" spans="1:11" x14ac:dyDescent="0.5">
      <c r="A8" s="112"/>
      <c r="B8" s="149" t="s">
        <v>82</v>
      </c>
      <c r="C8" s="137"/>
      <c r="D8" s="143"/>
      <c r="E8" s="120"/>
      <c r="F8" s="150"/>
      <c r="G8" s="116"/>
      <c r="H8" s="116"/>
      <c r="I8" s="116"/>
      <c r="J8" s="151"/>
      <c r="K8" s="117"/>
    </row>
    <row r="9" spans="1:11" x14ac:dyDescent="0.5">
      <c r="A9" s="152" t="s">
        <v>83</v>
      </c>
      <c r="B9" s="141" t="str">
        <f>[2]GS.!$B$9</f>
        <v>ท่อเหล็กอาบสังกะสี+ข้อต่อยาว6ม. dia 3"</v>
      </c>
      <c r="C9" s="117"/>
      <c r="D9" s="114">
        <v>60</v>
      </c>
      <c r="E9" s="115" t="str">
        <f t="array" ref="E9:F9">[2]GS.!$C$9:$D$9</f>
        <v>ท่อน</v>
      </c>
      <c r="F9" s="119">
        <v>1340</v>
      </c>
      <c r="G9" s="116">
        <f t="shared" ref="G9:G26" si="0">IF(F9="-","-",D9*F9)</f>
        <v>80400</v>
      </c>
      <c r="H9" s="116">
        <f>[2]GS.!$E$9</f>
        <v>100</v>
      </c>
      <c r="I9" s="116">
        <f>IF(H9="-","-",D9*H9)</f>
        <v>6000</v>
      </c>
      <c r="J9" s="153">
        <f>SUM(G9,I9)</f>
        <v>86400</v>
      </c>
      <c r="K9" s="117"/>
    </row>
    <row r="10" spans="1:11" x14ac:dyDescent="0.5">
      <c r="A10" s="152" t="s">
        <v>84</v>
      </c>
      <c r="B10" s="141" t="str">
        <f>[2]GS.!$B$7</f>
        <v>ท่อเหล็กอาบสังกะสี+ข้อต่อยาว6ม. dia 2"</v>
      </c>
      <c r="C10" s="117"/>
      <c r="D10" s="114"/>
      <c r="E10" s="115" t="str">
        <f t="array" ref="E10:F10">[2]GS.!$C$7:$D$7</f>
        <v>ท่อน</v>
      </c>
      <c r="F10" s="119">
        <v>814</v>
      </c>
      <c r="G10" s="116">
        <f t="shared" si="0"/>
        <v>0</v>
      </c>
      <c r="H10" s="116">
        <f>[2]GS.!$E$7</f>
        <v>100</v>
      </c>
      <c r="I10" s="116">
        <f>IF(H10="-","-",D10*H10)</f>
        <v>0</v>
      </c>
      <c r="J10" s="153">
        <f>SUM(G10,I10)</f>
        <v>0</v>
      </c>
      <c r="K10" s="117"/>
    </row>
    <row r="11" spans="1:11" x14ac:dyDescent="0.5">
      <c r="A11" s="152" t="s">
        <v>85</v>
      </c>
      <c r="B11" s="141" t="str">
        <f>[2]GS.!$B$64</f>
        <v>ข้อโค้งเหล็กอาบสังกะสี 90 ม-ม dia 3"</v>
      </c>
      <c r="C11" s="117"/>
      <c r="D11" s="114"/>
      <c r="E11" s="115" t="str">
        <f t="array" ref="E11:F11">[2]GS.!$C$64:$D$64</f>
        <v>ตัว</v>
      </c>
      <c r="F11" s="119">
        <v>394</v>
      </c>
      <c r="G11" s="116">
        <f t="shared" si="0"/>
        <v>0</v>
      </c>
      <c r="H11" s="119" t="s">
        <v>65</v>
      </c>
      <c r="I11" s="119" t="s">
        <v>65</v>
      </c>
      <c r="J11" s="153">
        <f>SUM(G11,I11)</f>
        <v>0</v>
      </c>
      <c r="K11" s="117"/>
    </row>
    <row r="12" spans="1:11" x14ac:dyDescent="0.5">
      <c r="A12" s="152" t="s">
        <v>86</v>
      </c>
      <c r="B12" s="141" t="str">
        <f>[2]GS.!$B$62</f>
        <v>ข้อโค้งเหล็กอาบสังกะสี 90 ม-ม dia 2"</v>
      </c>
      <c r="C12" s="117"/>
      <c r="D12" s="114"/>
      <c r="E12" s="115" t="str">
        <f t="array" ref="E12:F12">[2]GS.!$C$62:$D$62</f>
        <v>ตัว</v>
      </c>
      <c r="F12" s="119">
        <v>135</v>
      </c>
      <c r="G12" s="116">
        <f t="shared" si="0"/>
        <v>0</v>
      </c>
      <c r="H12" s="119" t="s">
        <v>65</v>
      </c>
      <c r="I12" s="119" t="s">
        <v>65</v>
      </c>
      <c r="J12" s="153">
        <f>SUM(G12,I12)</f>
        <v>0</v>
      </c>
      <c r="K12" s="117"/>
    </row>
    <row r="13" spans="1:11" x14ac:dyDescent="0.5">
      <c r="A13" s="152" t="s">
        <v>87</v>
      </c>
      <c r="B13" s="141"/>
      <c r="C13" s="117"/>
      <c r="D13" s="114"/>
      <c r="E13" s="115"/>
      <c r="F13" s="119"/>
      <c r="G13" s="116"/>
      <c r="H13" s="116"/>
      <c r="I13" s="116"/>
      <c r="J13" s="151"/>
      <c r="K13" s="117"/>
    </row>
    <row r="14" spans="1:11" x14ac:dyDescent="0.5">
      <c r="A14" s="152"/>
      <c r="B14" s="154" t="s">
        <v>88</v>
      </c>
      <c r="C14" s="138"/>
      <c r="D14" s="155"/>
      <c r="E14" s="156"/>
      <c r="F14" s="150"/>
      <c r="G14" s="116"/>
      <c r="H14" s="119"/>
      <c r="I14" s="119"/>
      <c r="J14" s="151"/>
      <c r="K14" s="117"/>
    </row>
    <row r="15" spans="1:11" x14ac:dyDescent="0.5">
      <c r="A15" s="152" t="s">
        <v>89</v>
      </c>
      <c r="B15" s="141" t="str">
        <f>[2]GS.!$B$9</f>
        <v>ท่อเหล็กอาบสังกะสี+ข้อต่อยาว6ม. dia 3"</v>
      </c>
      <c r="C15" s="117"/>
      <c r="D15" s="114"/>
      <c r="E15" s="115" t="str">
        <f t="array" ref="E15:F15">[2]GS.!$C$9:$D$9</f>
        <v>ท่อน</v>
      </c>
      <c r="F15" s="119">
        <v>1340</v>
      </c>
      <c r="G15" s="116">
        <f t="shared" si="0"/>
        <v>0</v>
      </c>
      <c r="H15" s="116">
        <f>[2]GS.!$E$9</f>
        <v>100</v>
      </c>
      <c r="I15" s="116">
        <f>IF(H15="-","-",D15*H15)</f>
        <v>0</v>
      </c>
      <c r="J15" s="153">
        <f>SUM(G15,I15)</f>
        <v>0</v>
      </c>
      <c r="K15" s="117"/>
    </row>
    <row r="16" spans="1:11" x14ac:dyDescent="0.5">
      <c r="A16" s="152" t="s">
        <v>90</v>
      </c>
      <c r="B16" s="141" t="str">
        <f>[2]GS.!$B$64</f>
        <v>ข้อโค้งเหล็กอาบสังกะสี 90 ม-ม dia 3"</v>
      </c>
      <c r="C16" s="117"/>
      <c r="D16" s="114"/>
      <c r="E16" s="115" t="str">
        <f t="array" ref="E16:F16">[2]GS.!$C$64:$D$64</f>
        <v>ตัว</v>
      </c>
      <c r="F16" s="119">
        <v>394</v>
      </c>
      <c r="G16" s="116">
        <f t="shared" si="0"/>
        <v>0</v>
      </c>
      <c r="H16" s="119" t="s">
        <v>65</v>
      </c>
      <c r="I16" s="119" t="s">
        <v>65</v>
      </c>
      <c r="J16" s="153">
        <f>SUM(G16,I16)</f>
        <v>0</v>
      </c>
      <c r="K16" s="117"/>
    </row>
    <row r="17" spans="1:11" x14ac:dyDescent="0.5">
      <c r="A17" s="152" t="s">
        <v>91</v>
      </c>
      <c r="B17" s="141" t="str">
        <f>[2]ฟุตวาล์ว!$B$9</f>
        <v>ฟุตวาล์วทองเหลือง dia 3"</v>
      </c>
      <c r="C17" s="137"/>
      <c r="D17" s="114"/>
      <c r="E17" s="115" t="str">
        <f t="array" ref="E17:F17">[2]ฟุตวาล์ว!$C$9:$D$9</f>
        <v>ชุด</v>
      </c>
      <c r="F17" s="119">
        <v>750</v>
      </c>
      <c r="G17" s="116">
        <f t="shared" si="0"/>
        <v>0</v>
      </c>
      <c r="H17" s="119" t="s">
        <v>65</v>
      </c>
      <c r="I17" s="119" t="s">
        <v>65</v>
      </c>
      <c r="J17" s="153">
        <f>SUM(G17,I17)</f>
        <v>0</v>
      </c>
      <c r="K17" s="117"/>
    </row>
    <row r="18" spans="1:11" x14ac:dyDescent="0.5">
      <c r="A18" s="152" t="s">
        <v>92</v>
      </c>
      <c r="B18" s="141"/>
      <c r="C18" s="117"/>
      <c r="D18" s="114"/>
      <c r="E18" s="115"/>
      <c r="F18" s="119"/>
      <c r="G18" s="116"/>
      <c r="H18" s="116"/>
      <c r="I18" s="119"/>
      <c r="J18" s="151"/>
      <c r="K18" s="117"/>
    </row>
    <row r="19" spans="1:11" x14ac:dyDescent="0.5">
      <c r="A19" s="112"/>
      <c r="B19" s="157" t="s">
        <v>93</v>
      </c>
      <c r="C19" s="117"/>
      <c r="D19" s="114"/>
      <c r="E19" s="115"/>
      <c r="F19" s="119"/>
      <c r="G19" s="116"/>
      <c r="H19" s="116"/>
      <c r="I19" s="116"/>
      <c r="J19" s="151"/>
      <c r="K19" s="117"/>
    </row>
    <row r="20" spans="1:11" x14ac:dyDescent="0.5">
      <c r="A20" s="152" t="s">
        <v>94</v>
      </c>
      <c r="B20" s="141" t="str">
        <f t="array" ref="B20:B21">'[2]อื่น ๆ'!$B$53:$B$54</f>
        <v xml:space="preserve">สายยางอ่อน dia. 1/2 "   </v>
      </c>
      <c r="C20" s="137"/>
      <c r="D20" s="114"/>
      <c r="E20" s="115" t="str">
        <f t="array" ref="E20:F21">'[2]อื่น ๆ'!$C$53:$D$54</f>
        <v>ม.</v>
      </c>
      <c r="F20" s="119">
        <v>8</v>
      </c>
      <c r="G20" s="116">
        <f t="shared" si="0"/>
        <v>0</v>
      </c>
      <c r="H20" s="119" t="s">
        <v>65</v>
      </c>
      <c r="I20" s="119" t="s">
        <v>65</v>
      </c>
      <c r="J20" s="153">
        <f>SUM(G20,I20)</f>
        <v>0</v>
      </c>
      <c r="K20" s="117"/>
    </row>
    <row r="21" spans="1:11" x14ac:dyDescent="0.5">
      <c r="A21" s="152" t="s">
        <v>95</v>
      </c>
      <c r="B21" s="141" t="str">
        <v>เสารับท่อส่งน้ำดิบ ด้านทางดูดน้ำ</v>
      </c>
      <c r="C21" s="117"/>
      <c r="D21" s="114"/>
      <c r="E21" s="115" t="str">
        <v>ช่วง</v>
      </c>
      <c r="F21" s="119">
        <v>4500</v>
      </c>
      <c r="G21" s="116">
        <f t="shared" si="0"/>
        <v>0</v>
      </c>
      <c r="H21" s="119" t="s">
        <v>65</v>
      </c>
      <c r="I21" s="119" t="s">
        <v>65</v>
      </c>
      <c r="J21" s="153">
        <f>SUM(G21,I21)</f>
        <v>0</v>
      </c>
      <c r="K21" s="117"/>
    </row>
    <row r="22" spans="1:11" x14ac:dyDescent="0.5">
      <c r="A22" s="152" t="s">
        <v>96</v>
      </c>
      <c r="B22" s="141"/>
      <c r="C22" s="117"/>
      <c r="D22" s="114"/>
      <c r="E22" s="115"/>
      <c r="F22" s="119"/>
      <c r="G22" s="116"/>
      <c r="H22" s="119"/>
      <c r="I22" s="119"/>
      <c r="J22" s="151"/>
      <c r="K22" s="117"/>
    </row>
    <row r="23" spans="1:11" s="51" customFormat="1" x14ac:dyDescent="0.5">
      <c r="A23" s="122"/>
      <c r="B23" s="123"/>
      <c r="C23" s="124" t="s">
        <v>61</v>
      </c>
      <c r="D23" s="125"/>
      <c r="E23" s="126"/>
      <c r="F23" s="127"/>
      <c r="G23" s="128">
        <f>SUM(G8:G22)</f>
        <v>80400</v>
      </c>
      <c r="H23" s="129"/>
      <c r="I23" s="128">
        <f>SUM(I8:I22)</f>
        <v>6000</v>
      </c>
      <c r="J23" s="158">
        <f>SUM(J8:J22)</f>
        <v>86400</v>
      </c>
      <c r="K23" s="130"/>
    </row>
    <row r="24" spans="1:11" s="51" customFormat="1" x14ac:dyDescent="0.5">
      <c r="A24" s="88"/>
      <c r="B24" s="113"/>
      <c r="C24" s="131" t="s">
        <v>62</v>
      </c>
      <c r="D24" s="132"/>
      <c r="E24" s="89"/>
      <c r="F24" s="90"/>
      <c r="G24" s="133">
        <f>SUM(G23)</f>
        <v>80400</v>
      </c>
      <c r="H24" s="90"/>
      <c r="I24" s="133">
        <f>SUM(I23)</f>
        <v>6000</v>
      </c>
      <c r="J24" s="159">
        <f>SUM(G24,I24)</f>
        <v>86400</v>
      </c>
      <c r="K24" s="134"/>
    </row>
    <row r="25" spans="1:11" x14ac:dyDescent="0.5">
      <c r="A25" s="112"/>
      <c r="B25" s="157" t="s">
        <v>97</v>
      </c>
      <c r="C25" s="117"/>
      <c r="D25" s="114" t="s">
        <v>7</v>
      </c>
      <c r="E25" s="115"/>
      <c r="F25" s="119"/>
      <c r="G25" s="116"/>
      <c r="H25" s="119"/>
      <c r="I25" s="119"/>
      <c r="J25" s="117"/>
      <c r="K25" s="117"/>
    </row>
    <row r="26" spans="1:11" x14ac:dyDescent="0.5">
      <c r="A26" s="152" t="s">
        <v>70</v>
      </c>
      <c r="B26" s="141" t="str">
        <f>[2]ประตูน้ำ!$B$49</f>
        <v>ประตูน้ำเหล็กหล่อใต้ดิน-บนดิน ธรรมดา dia 10"</v>
      </c>
      <c r="C26" s="137"/>
      <c r="D26" s="114"/>
      <c r="E26" s="115" t="str">
        <f t="array" ref="E26:F26">[2]ประตูน้ำ!$C$49:$D$49</f>
        <v>ชุด</v>
      </c>
      <c r="F26" s="119">
        <v>9570</v>
      </c>
      <c r="G26" s="116">
        <f t="shared" si="0"/>
        <v>0</v>
      </c>
      <c r="H26" s="119" t="s">
        <v>65</v>
      </c>
      <c r="I26" s="119" t="s">
        <v>65</v>
      </c>
      <c r="J26" s="153">
        <f>SUM(G26,I26)</f>
        <v>0</v>
      </c>
      <c r="K26" s="117"/>
    </row>
    <row r="27" spans="1:11" ht="23.25" customHeight="1" x14ac:dyDescent="0.5">
      <c r="A27" s="152" t="s">
        <v>71</v>
      </c>
      <c r="B27" s="141"/>
      <c r="C27" s="117"/>
      <c r="D27" s="114" t="s">
        <v>7</v>
      </c>
      <c r="E27" s="115"/>
      <c r="F27" s="119"/>
      <c r="G27" s="116" t="s">
        <v>7</v>
      </c>
      <c r="H27" s="119"/>
      <c r="I27" s="119"/>
      <c r="J27" s="153"/>
      <c r="K27" s="117"/>
    </row>
    <row r="28" spans="1:11" ht="23.25" customHeight="1" x14ac:dyDescent="0.5">
      <c r="A28" s="152"/>
      <c r="B28" s="141"/>
      <c r="C28" s="117"/>
      <c r="D28" s="114"/>
      <c r="E28" s="115"/>
      <c r="F28" s="119"/>
      <c r="G28" s="116"/>
      <c r="H28" s="119"/>
      <c r="I28" s="119"/>
      <c r="J28" s="153"/>
      <c r="K28" s="117"/>
    </row>
    <row r="29" spans="1:11" ht="23.25" customHeight="1" x14ac:dyDescent="0.5">
      <c r="A29" s="152"/>
      <c r="B29" s="141"/>
      <c r="C29" s="117"/>
      <c r="D29" s="114"/>
      <c r="E29" s="115"/>
      <c r="F29" s="119"/>
      <c r="G29" s="116"/>
      <c r="H29" s="119"/>
      <c r="I29" s="119"/>
      <c r="J29" s="153"/>
      <c r="K29" s="117"/>
    </row>
    <row r="30" spans="1:11" s="77" customFormat="1" x14ac:dyDescent="0.5">
      <c r="A30" s="94"/>
      <c r="B30" s="95"/>
      <c r="C30" s="96" t="s">
        <v>44</v>
      </c>
      <c r="D30" s="97"/>
      <c r="E30" s="98"/>
      <c r="F30" s="99"/>
      <c r="G30" s="100">
        <f>SUM(G24:G29)</f>
        <v>80400</v>
      </c>
      <c r="H30" s="101"/>
      <c r="I30" s="100">
        <f>SUM(I24:I29)</f>
        <v>6000</v>
      </c>
      <c r="J30" s="103">
        <f>SUM(J24:J29)</f>
        <v>86400</v>
      </c>
      <c r="K30" s="102"/>
    </row>
    <row r="31" spans="1:11" s="91" customFormat="1" x14ac:dyDescent="0.5">
      <c r="A31" s="86"/>
      <c r="B31" s="104"/>
      <c r="C31" s="105" t="s">
        <v>59</v>
      </c>
      <c r="D31" s="106"/>
      <c r="E31" s="107"/>
      <c r="F31" s="108"/>
      <c r="G31" s="109"/>
      <c r="H31" s="110"/>
      <c r="I31" s="109"/>
      <c r="J31" s="109">
        <f>ROUNDDOWN(J30,0)</f>
        <v>86400</v>
      </c>
      <c r="K31" s="111"/>
    </row>
    <row r="34" spans="1:11" x14ac:dyDescent="0.5">
      <c r="A34" s="118" t="s">
        <v>121</v>
      </c>
      <c r="F34" s="144" t="s">
        <v>35</v>
      </c>
      <c r="G34" s="118" t="s">
        <v>124</v>
      </c>
    </row>
    <row r="35" spans="1:11" x14ac:dyDescent="0.5">
      <c r="B35" s="51" t="s">
        <v>120</v>
      </c>
      <c r="F35" s="144"/>
      <c r="G35" s="51" t="s">
        <v>123</v>
      </c>
      <c r="H35" s="63"/>
      <c r="I35" s="63"/>
      <c r="J35" s="63"/>
      <c r="K35" s="63"/>
    </row>
    <row r="36" spans="1:11" x14ac:dyDescent="0.5">
      <c r="F36" s="144"/>
      <c r="H36" s="63"/>
      <c r="I36" s="63"/>
      <c r="J36" s="63"/>
      <c r="K36" s="63"/>
    </row>
    <row r="37" spans="1:11" x14ac:dyDescent="0.5">
      <c r="A37" s="118" t="s">
        <v>122</v>
      </c>
      <c r="F37" s="144" t="s">
        <v>36</v>
      </c>
      <c r="G37" s="118" t="s">
        <v>124</v>
      </c>
      <c r="H37" s="63"/>
      <c r="I37" s="63"/>
      <c r="J37" s="63"/>
      <c r="K37" s="63"/>
    </row>
    <row r="38" spans="1:11" x14ac:dyDescent="0.5">
      <c r="B38" s="51" t="s">
        <v>120</v>
      </c>
      <c r="G38" s="51" t="s">
        <v>123</v>
      </c>
      <c r="H38" s="63"/>
      <c r="I38" s="63"/>
      <c r="J38" s="63"/>
      <c r="K38" s="63"/>
    </row>
  </sheetData>
  <phoneticPr fontId="30" type="noConversion"/>
  <printOptions horizontalCentered="1"/>
  <pageMargins left="0.78740157480314965" right="0.59055118110236227" top="0.78740157480314965" bottom="0.78740157480314965" header="0.59055118110236227" footer="0.59055118110236227"/>
  <pageSetup paperSize="9" orientation="landscape" horizontalDpi="4294967295" r:id="rId1"/>
  <headerFooter alignWithMargins="0">
    <oddHeader>&amp;Rแบบ ปร.4 แผ่นที่ &amp;P/2</oddHeader>
    <oddFooter>&amp;L&amp;F&amp;C&amp;A&amp;R&amp;D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opLeftCell="A4" zoomScaleNormal="100" workbookViewId="0">
      <selection activeCell="K12" sqref="K12"/>
    </sheetView>
  </sheetViews>
  <sheetFormatPr defaultRowHeight="21.75" x14ac:dyDescent="0.5"/>
  <cols>
    <col min="1" max="1" width="6.7109375" style="118" customWidth="1"/>
    <col min="2" max="2" width="23" style="51" customWidth="1"/>
    <col min="3" max="3" width="22.42578125" style="51" customWidth="1"/>
    <col min="4" max="5" width="5.42578125" style="118" customWidth="1"/>
    <col min="6" max="6" width="10.140625" style="118" customWidth="1"/>
    <col min="7" max="7" width="10.42578125" style="142" customWidth="1"/>
    <col min="8" max="8" width="10" style="118" customWidth="1"/>
    <col min="9" max="9" width="10.5703125" style="142" customWidth="1"/>
    <col min="10" max="10" width="10.140625" style="118" customWidth="1"/>
    <col min="11" max="11" width="8" style="118" bestFit="1" customWidth="1"/>
    <col min="12" max="16384" width="9.140625" style="118"/>
  </cols>
  <sheetData>
    <row r="1" spans="1:11" s="51" customFormat="1" ht="21.75" customHeight="1" x14ac:dyDescent="0.5">
      <c r="A1" s="729" t="s">
        <v>50</v>
      </c>
      <c r="B1" s="360"/>
      <c r="C1" s="493" t="s">
        <v>449</v>
      </c>
      <c r="D1" s="520"/>
      <c r="E1" s="513"/>
      <c r="F1" s="521"/>
      <c r="G1" s="362"/>
      <c r="H1" s="362"/>
      <c r="I1" s="361"/>
      <c r="J1" s="363"/>
      <c r="K1" s="364"/>
    </row>
    <row r="2" spans="1:11" s="51" customFormat="1" ht="21.75" customHeight="1" x14ac:dyDescent="0.5">
      <c r="A2" s="729" t="str">
        <f>'[4]แบบ ปร.6'!$A$2</f>
        <v>สถานที่ก่อสร้าง</v>
      </c>
      <c r="B2" s="360"/>
      <c r="C2" s="510" t="str">
        <f>โรงสูบน้ำ!C2</f>
        <v>บ้านหัวตลาด หมู่ที่ 4 ตำบลสำพะเนียง อำเภอโนนแดง จังหวัดนครราชสีมา</v>
      </c>
      <c r="D2" s="510"/>
      <c r="E2" s="510"/>
      <c r="F2" s="510"/>
      <c r="G2" s="510"/>
      <c r="H2" s="489"/>
      <c r="I2" s="511"/>
      <c r="J2" s="511"/>
      <c r="K2" s="451"/>
    </row>
    <row r="3" spans="1:11" s="51" customFormat="1" ht="21.75" customHeight="1" x14ac:dyDescent="0.5">
      <c r="A3" s="758" t="s">
        <v>368</v>
      </c>
      <c r="B3" s="360"/>
      <c r="C3" s="510" t="str">
        <f>โรงสูบน้ำ!C3</f>
        <v>สำนักบริหารจัดการน้ำ  กรมทรัพยากรน้ำ</v>
      </c>
      <c r="D3" s="512"/>
      <c r="E3" s="1010"/>
      <c r="F3" s="514"/>
      <c r="G3" s="368"/>
      <c r="H3" s="489" t="s">
        <v>16</v>
      </c>
      <c r="I3" s="1015" t="s">
        <v>510</v>
      </c>
      <c r="J3" s="366"/>
      <c r="K3" s="367"/>
    </row>
    <row r="4" spans="1:11" s="51" customFormat="1" ht="21.75" customHeight="1" x14ac:dyDescent="0.5">
      <c r="A4" s="729"/>
      <c r="B4" s="360"/>
      <c r="C4" s="510"/>
      <c r="D4" s="510"/>
      <c r="E4" s="510"/>
      <c r="F4" s="510"/>
      <c r="G4" s="510"/>
      <c r="H4" s="524"/>
      <c r="I4" s="1007"/>
      <c r="J4" s="1192"/>
      <c r="K4" s="1007"/>
    </row>
    <row r="5" spans="1:11" s="51" customFormat="1" ht="21.75" customHeight="1" x14ac:dyDescent="0.5">
      <c r="A5" s="637"/>
      <c r="B5" s="370"/>
      <c r="C5" s="370"/>
      <c r="D5" s="371"/>
      <c r="E5" s="370"/>
      <c r="F5" s="372"/>
      <c r="G5" s="373"/>
      <c r="H5" s="373"/>
      <c r="I5" s="372"/>
      <c r="J5" s="374"/>
      <c r="K5" s="375"/>
    </row>
    <row r="6" spans="1:11" s="77" customFormat="1" ht="21.75" customHeight="1" x14ac:dyDescent="0.5">
      <c r="A6" s="1306" t="s">
        <v>3</v>
      </c>
      <c r="B6" s="1318" t="s">
        <v>21</v>
      </c>
      <c r="C6" s="1319"/>
      <c r="D6" s="1314" t="s">
        <v>54</v>
      </c>
      <c r="E6" s="1315"/>
      <c r="F6" s="381" t="s">
        <v>55</v>
      </c>
      <c r="G6" s="382"/>
      <c r="H6" s="381" t="s">
        <v>56</v>
      </c>
      <c r="I6" s="383"/>
      <c r="J6" s="865" t="s">
        <v>57</v>
      </c>
      <c r="K6" s="1306" t="s">
        <v>10</v>
      </c>
    </row>
    <row r="7" spans="1:11" s="77" customFormat="1" ht="21.75" customHeight="1" x14ac:dyDescent="0.5">
      <c r="A7" s="1307"/>
      <c r="B7" s="1320"/>
      <c r="C7" s="1321"/>
      <c r="D7" s="1316"/>
      <c r="E7" s="1317"/>
      <c r="F7" s="608" t="s">
        <v>58</v>
      </c>
      <c r="G7" s="609" t="s">
        <v>49</v>
      </c>
      <c r="H7" s="608" t="s">
        <v>58</v>
      </c>
      <c r="I7" s="610" t="s">
        <v>49</v>
      </c>
      <c r="J7" s="478" t="s">
        <v>8</v>
      </c>
      <c r="K7" s="1307"/>
    </row>
    <row r="8" spans="1:11" ht="21.75" customHeight="1" x14ac:dyDescent="0.5">
      <c r="A8" s="394"/>
      <c r="B8" s="395" t="s">
        <v>60</v>
      </c>
      <c r="C8" s="396"/>
      <c r="D8" s="397"/>
      <c r="E8" s="398"/>
      <c r="F8" s="399"/>
      <c r="G8" s="400"/>
      <c r="H8" s="399"/>
      <c r="I8" s="399"/>
      <c r="J8" s="401"/>
      <c r="K8" s="401"/>
    </row>
    <row r="9" spans="1:11" ht="21.75" customHeight="1" x14ac:dyDescent="0.5">
      <c r="A9" s="394">
        <v>1.1000000000000001</v>
      </c>
      <c r="B9" s="402" t="s">
        <v>340</v>
      </c>
      <c r="C9" s="401"/>
      <c r="D9" s="397">
        <v>25</v>
      </c>
      <c r="E9" s="401" t="str">
        <f>[5]งานดิน!$C$2</f>
        <v>ลบ.ม.</v>
      </c>
      <c r="F9" s="403" t="str">
        <f>[5]งานดิน!$D$2</f>
        <v>-</v>
      </c>
      <c r="G9" s="399" t="str">
        <f>IF(F9="-","-",D9*F9)</f>
        <v>-</v>
      </c>
      <c r="H9" s="404">
        <v>125</v>
      </c>
      <c r="I9" s="399">
        <f>IF(H9="-","-",H9*D9)</f>
        <v>3125</v>
      </c>
      <c r="J9" s="405">
        <f t="shared" ref="J9:J22" si="0">SUM(G9,I9)</f>
        <v>3125</v>
      </c>
      <c r="K9" s="401"/>
    </row>
    <row r="10" spans="1:11" ht="21.75" customHeight="1" x14ac:dyDescent="0.5">
      <c r="A10" s="394">
        <v>1.2</v>
      </c>
      <c r="B10" s="402" t="str">
        <f>[5]งานดิน!$B$6</f>
        <v>ทรายหยาบ,ทรายหยาบรองพื้น</v>
      </c>
      <c r="C10" s="396"/>
      <c r="D10" s="397">
        <v>3</v>
      </c>
      <c r="E10" s="401" t="str">
        <f>[5]งานดิน!$C$6</f>
        <v>ลบ.ม.</v>
      </c>
      <c r="F10" s="405">
        <v>406.54</v>
      </c>
      <c r="G10" s="399">
        <f t="shared" ref="G10:G22" si="1">IF(F10="-","-",D10*F10)</f>
        <v>1219.6200000000001</v>
      </c>
      <c r="H10" s="405">
        <v>99</v>
      </c>
      <c r="I10" s="399">
        <f t="shared" ref="I10:I22" si="2">IF(H10="-","-",H10*D10)</f>
        <v>297</v>
      </c>
      <c r="J10" s="405">
        <f t="shared" si="0"/>
        <v>1516.6200000000001</v>
      </c>
      <c r="K10" s="396"/>
    </row>
    <row r="11" spans="1:11" ht="21.75" customHeight="1" x14ac:dyDescent="0.5">
      <c r="A11" s="394"/>
      <c r="B11" s="395" t="s">
        <v>69</v>
      </c>
      <c r="C11" s="401"/>
      <c r="D11" s="397"/>
      <c r="E11" s="398"/>
      <c r="F11" s="399"/>
      <c r="G11" s="399"/>
      <c r="H11" s="400"/>
      <c r="I11" s="399"/>
      <c r="J11" s="405"/>
      <c r="K11" s="401"/>
    </row>
    <row r="12" spans="1:11" s="51" customFormat="1" ht="21.75" customHeight="1" x14ac:dyDescent="0.5">
      <c r="A12" s="406">
        <v>2.1</v>
      </c>
      <c r="B12" s="402" t="s">
        <v>450</v>
      </c>
      <c r="C12" s="401"/>
      <c r="D12" s="397">
        <v>220</v>
      </c>
      <c r="E12" s="398" t="str">
        <f>[5]งานแบบหล่อ!$C$3</f>
        <v>ตร.ม.</v>
      </c>
      <c r="F12" s="408">
        <v>290</v>
      </c>
      <c r="G12" s="399">
        <f t="shared" si="1"/>
        <v>63800</v>
      </c>
      <c r="H12" s="408">
        <v>154</v>
      </c>
      <c r="I12" s="399">
        <f t="shared" si="2"/>
        <v>33880</v>
      </c>
      <c r="J12" s="405">
        <f t="shared" si="0"/>
        <v>97680</v>
      </c>
      <c r="K12" s="401"/>
    </row>
    <row r="13" spans="1:11" s="51" customFormat="1" ht="21.75" customHeight="1" x14ac:dyDescent="0.5">
      <c r="A13" s="406">
        <v>2.2000000000000002</v>
      </c>
      <c r="B13" s="402" t="s">
        <v>451</v>
      </c>
      <c r="C13" s="401"/>
      <c r="D13" s="397">
        <v>390</v>
      </c>
      <c r="E13" s="410" t="s">
        <v>77</v>
      </c>
      <c r="F13" s="408">
        <v>32</v>
      </c>
      <c r="G13" s="399">
        <f t="shared" ref="G13" si="3">IF(F13="-","-",D13*F13)</f>
        <v>12480</v>
      </c>
      <c r="H13" s="399" t="str">
        <f>[5]งานแบบหล่อ!$E$6</f>
        <v>-</v>
      </c>
      <c r="I13" s="399" t="str">
        <f t="shared" ref="I13" si="4">IF(H13="-","-",H13*D13)</f>
        <v>-</v>
      </c>
      <c r="J13" s="405">
        <f t="shared" ref="J13" si="5">SUM(G13,I13)</f>
        <v>12480</v>
      </c>
      <c r="K13" s="401"/>
    </row>
    <row r="14" spans="1:11" ht="21.75" customHeight="1" x14ac:dyDescent="0.5">
      <c r="A14" s="394">
        <v>2.2999999999999998</v>
      </c>
      <c r="B14" s="402" t="str">
        <f>[5]งานแบบหล่อ!$B$6</f>
        <v>ตะปู</v>
      </c>
      <c r="C14" s="401"/>
      <c r="D14" s="397">
        <v>48</v>
      </c>
      <c r="E14" s="409" t="str">
        <f>[5]งานแบบหล่อ!$C$6</f>
        <v>กก.</v>
      </c>
      <c r="F14" s="400">
        <v>27</v>
      </c>
      <c r="G14" s="399">
        <f t="shared" si="1"/>
        <v>1296</v>
      </c>
      <c r="H14" s="399" t="str">
        <f>[5]งานแบบหล่อ!$E$6</f>
        <v>-</v>
      </c>
      <c r="I14" s="399" t="str">
        <f t="shared" si="2"/>
        <v>-</v>
      </c>
      <c r="J14" s="405">
        <f t="shared" si="0"/>
        <v>1296</v>
      </c>
      <c r="K14" s="401"/>
    </row>
    <row r="15" spans="1:11" ht="21.75" customHeight="1" x14ac:dyDescent="0.5">
      <c r="A15" s="394"/>
      <c r="B15" s="395" t="s">
        <v>66</v>
      </c>
      <c r="C15" s="396"/>
      <c r="D15" s="397"/>
      <c r="E15" s="410"/>
      <c r="F15" s="399"/>
      <c r="G15" s="399"/>
      <c r="H15" s="399"/>
      <c r="I15" s="399"/>
      <c r="J15" s="405"/>
      <c r="K15" s="401"/>
    </row>
    <row r="16" spans="1:11" ht="21.75" customHeight="1" x14ac:dyDescent="0.5">
      <c r="A16" s="411">
        <v>3.1</v>
      </c>
      <c r="B16" s="412" t="str">
        <f>[5]งานคอนกรีต!$B$2</f>
        <v>คอนกรีต 1 : 3 : 5</v>
      </c>
      <c r="C16" s="401"/>
      <c r="D16" s="397">
        <v>0.5</v>
      </c>
      <c r="E16" s="413" t="str">
        <f>[5]งานคอนกรีต!$C$2</f>
        <v>ลบ.ม.</v>
      </c>
      <c r="F16" s="399">
        <v>1705.61</v>
      </c>
      <c r="G16" s="399">
        <f t="shared" si="1"/>
        <v>852.80499999999995</v>
      </c>
      <c r="H16" s="414">
        <v>398</v>
      </c>
      <c r="I16" s="399">
        <f t="shared" si="2"/>
        <v>199</v>
      </c>
      <c r="J16" s="405">
        <f t="shared" si="0"/>
        <v>1051.8049999999998</v>
      </c>
      <c r="K16" s="401"/>
    </row>
    <row r="17" spans="1:11" ht="21.75" customHeight="1" x14ac:dyDescent="0.5">
      <c r="A17" s="411">
        <v>3.2</v>
      </c>
      <c r="B17" s="412" t="str">
        <f>[5]งานคอนกรีต!$B$3</f>
        <v>คอนกรีต 1 : 2 : 4 (ซีเมนต์ไม่น้อยกว่า 320 กก/ลบ.ม.)</v>
      </c>
      <c r="C17" s="401"/>
      <c r="D17" s="397">
        <v>14</v>
      </c>
      <c r="E17" s="413" t="str">
        <f>[5]งานคอนกรีต!$C$3</f>
        <v>ลบ.ม.</v>
      </c>
      <c r="F17" s="399">
        <v>1799.07</v>
      </c>
      <c r="G17" s="399">
        <f t="shared" si="1"/>
        <v>25186.98</v>
      </c>
      <c r="H17" s="414">
        <v>520</v>
      </c>
      <c r="I17" s="399">
        <f t="shared" si="2"/>
        <v>7280</v>
      </c>
      <c r="J17" s="405">
        <f t="shared" si="0"/>
        <v>32466.98</v>
      </c>
      <c r="K17" s="401"/>
    </row>
    <row r="18" spans="1:11" ht="21.75" customHeight="1" x14ac:dyDescent="0.5">
      <c r="A18" s="411">
        <v>3.3</v>
      </c>
      <c r="B18" s="402" t="str">
        <f>[5]งานคอนกรีต!$B$4</f>
        <v>คอนกรีต 1 : 1 1/2 : 3 (ซีเมนต์ไม่น้อยกว่า 400 กก/ลบ.ม.)</v>
      </c>
      <c r="C18" s="401"/>
      <c r="D18" s="397">
        <v>4.5</v>
      </c>
      <c r="E18" s="413" t="str">
        <f>[5]งานคอนกรีต!$C$4</f>
        <v>ลบ.ม.</v>
      </c>
      <c r="F18" s="399">
        <v>2102</v>
      </c>
      <c r="G18" s="399">
        <f t="shared" si="1"/>
        <v>9459</v>
      </c>
      <c r="H18" s="414">
        <v>520</v>
      </c>
      <c r="I18" s="399">
        <f t="shared" si="2"/>
        <v>2340</v>
      </c>
      <c r="J18" s="405">
        <f t="shared" si="0"/>
        <v>11799</v>
      </c>
      <c r="K18" s="401"/>
    </row>
    <row r="19" spans="1:11" ht="21.75" customHeight="1" x14ac:dyDescent="0.5">
      <c r="A19" s="394"/>
      <c r="B19" s="395" t="s">
        <v>67</v>
      </c>
      <c r="C19" s="396"/>
      <c r="D19" s="397"/>
      <c r="E19" s="398"/>
      <c r="F19" s="399"/>
      <c r="G19" s="399"/>
      <c r="H19" s="400"/>
      <c r="I19" s="399"/>
      <c r="J19" s="405"/>
      <c r="K19" s="401"/>
    </row>
    <row r="20" spans="1:11" s="51" customFormat="1" ht="21.75" customHeight="1" x14ac:dyDescent="0.5">
      <c r="A20" s="406">
        <v>4.0999999999999996</v>
      </c>
      <c r="B20" s="402" t="str">
        <f>[5]เหล็กเส้นกลม!$B$2</f>
        <v>เหล็กเส้นกลม dia. 6 มม. (2.22 กก./เส้น)</v>
      </c>
      <c r="C20" s="401"/>
      <c r="D20" s="416">
        <v>65</v>
      </c>
      <c r="E20" s="398" t="str">
        <f>[5]เหล็กเส้นกลม!$C$2</f>
        <v>กก.</v>
      </c>
      <c r="F20" s="408">
        <v>18.309999999999999</v>
      </c>
      <c r="G20" s="399">
        <f t="shared" si="1"/>
        <v>1190.1499999999999</v>
      </c>
      <c r="H20" s="408">
        <v>3.4</v>
      </c>
      <c r="I20" s="399">
        <f t="shared" si="2"/>
        <v>221</v>
      </c>
      <c r="J20" s="405">
        <f t="shared" si="0"/>
        <v>1411.1499999999999</v>
      </c>
      <c r="K20" s="401"/>
    </row>
    <row r="21" spans="1:11" s="51" customFormat="1" ht="21.75" customHeight="1" x14ac:dyDescent="0.5">
      <c r="A21" s="406">
        <v>4.2</v>
      </c>
      <c r="B21" s="402" t="str">
        <f>[5]เหล็กเส้นกลม!$B$3</f>
        <v>เหล็กเส้นกลม dia. 9 มม. (4.99 กก./เส้น)</v>
      </c>
      <c r="C21" s="401"/>
      <c r="D21" s="416">
        <v>1021</v>
      </c>
      <c r="E21" s="398" t="str">
        <f>[5]เหล็กเส้นกลม!$C$3</f>
        <v>กก.</v>
      </c>
      <c r="F21" s="408">
        <v>17.13</v>
      </c>
      <c r="G21" s="399">
        <f t="shared" si="1"/>
        <v>17489.73</v>
      </c>
      <c r="H21" s="408">
        <v>3.4</v>
      </c>
      <c r="I21" s="399">
        <f t="shared" si="2"/>
        <v>3471.4</v>
      </c>
      <c r="J21" s="405">
        <f t="shared" si="0"/>
        <v>20961.13</v>
      </c>
      <c r="K21" s="401"/>
    </row>
    <row r="22" spans="1:11" s="51" customFormat="1" ht="21.75" customHeight="1" x14ac:dyDescent="0.5">
      <c r="A22" s="406">
        <v>4.3</v>
      </c>
      <c r="B22" s="402" t="s">
        <v>518</v>
      </c>
      <c r="C22" s="401"/>
      <c r="D22" s="416">
        <v>465</v>
      </c>
      <c r="E22" s="398" t="str">
        <f>[5]เหล็กข้ออ้อย!$C$2</f>
        <v>กก.</v>
      </c>
      <c r="F22" s="408">
        <v>19.2</v>
      </c>
      <c r="G22" s="399">
        <f t="shared" si="1"/>
        <v>8928</v>
      </c>
      <c r="H22" s="408">
        <v>3.4</v>
      </c>
      <c r="I22" s="399">
        <f t="shared" si="2"/>
        <v>1581</v>
      </c>
      <c r="J22" s="405">
        <f t="shared" si="0"/>
        <v>10509</v>
      </c>
      <c r="K22" s="401"/>
    </row>
    <row r="23" spans="1:11" s="51" customFormat="1" ht="21.75" customHeight="1" x14ac:dyDescent="0.5">
      <c r="A23" s="406">
        <v>4.4000000000000004</v>
      </c>
      <c r="B23" s="402" t="str">
        <f>[5]เหล็กข้ออ้อย!$B$3</f>
        <v>เหล็กข้ออ้อย dia 16 มม. (15.8 กก./เส้น)</v>
      </c>
      <c r="C23" s="401"/>
      <c r="D23" s="416">
        <v>1022</v>
      </c>
      <c r="E23" s="398" t="str">
        <f>[5]เหล็กข้ออ้อย!$C$3</f>
        <v>กก.</v>
      </c>
      <c r="F23" s="408">
        <v>18.66</v>
      </c>
      <c r="G23" s="408">
        <f>IF(F23="-","-",D23*F23)</f>
        <v>19070.52</v>
      </c>
      <c r="H23" s="408">
        <v>3.4</v>
      </c>
      <c r="I23" s="408">
        <f>IF(H23="-","-",H23*D23)</f>
        <v>3474.7999999999997</v>
      </c>
      <c r="J23" s="400">
        <f>SUM(G23,I23)</f>
        <v>22545.32</v>
      </c>
      <c r="K23" s="401"/>
    </row>
    <row r="24" spans="1:11" s="51" customFormat="1" ht="21.75" customHeight="1" x14ac:dyDescent="0.5">
      <c r="A24" s="406">
        <v>4.5</v>
      </c>
      <c r="B24" s="402" t="s">
        <v>519</v>
      </c>
      <c r="C24" s="401"/>
      <c r="D24" s="416">
        <v>788</v>
      </c>
      <c r="E24" s="398" t="str">
        <f>[5]เหล็กข้ออ้อย!$C$3</f>
        <v>กก.</v>
      </c>
      <c r="F24" s="408">
        <v>18.149999999999999</v>
      </c>
      <c r="G24" s="408">
        <f>IF(F24="-","-",D24*F24)</f>
        <v>14302.199999999999</v>
      </c>
      <c r="H24" s="408">
        <v>3.4</v>
      </c>
      <c r="I24" s="408">
        <f>IF(H24="-","-",H24*D24)</f>
        <v>2679.2</v>
      </c>
      <c r="J24" s="400">
        <f>SUM(G24,I24)</f>
        <v>16981.399999999998</v>
      </c>
      <c r="K24" s="401"/>
    </row>
    <row r="25" spans="1:11" s="51" customFormat="1" ht="21.75" customHeight="1" x14ac:dyDescent="0.5">
      <c r="A25" s="406">
        <v>4.5999999999999996</v>
      </c>
      <c r="B25" s="402" t="str">
        <f>[5]เหล็กเส้นกลม!$B$8</f>
        <v>ลวดผูกเหล็ก No 18</v>
      </c>
      <c r="C25" s="401"/>
      <c r="D25" s="397">
        <v>98</v>
      </c>
      <c r="E25" s="409" t="str">
        <f>[5]เหล็กเส้นกลม!$C$8</f>
        <v>กก.</v>
      </c>
      <c r="F25" s="408">
        <v>24</v>
      </c>
      <c r="G25" s="408">
        <f t="shared" ref="G25:G61" si="6">IF(F25="-","-",D25*F25)</f>
        <v>2352</v>
      </c>
      <c r="H25" s="408" t="str">
        <f>[5]เหล็กเส้นกลม!$E$8</f>
        <v>-</v>
      </c>
      <c r="I25" s="408" t="str">
        <f t="shared" ref="I25" si="7">IF(H25="-","-",H25*D25)</f>
        <v>-</v>
      </c>
      <c r="J25" s="400">
        <f t="shared" ref="J25:J61" si="8">SUM(G25,I25)</f>
        <v>2352</v>
      </c>
      <c r="K25" s="401"/>
    </row>
    <row r="26" spans="1:11" ht="21.75" customHeight="1" x14ac:dyDescent="0.5">
      <c r="A26" s="394"/>
      <c r="B26" s="395" t="s">
        <v>68</v>
      </c>
      <c r="C26" s="396"/>
      <c r="D26" s="397"/>
      <c r="E26" s="398"/>
      <c r="F26" s="399"/>
      <c r="G26" s="408"/>
      <c r="H26" s="400"/>
      <c r="I26" s="408"/>
      <c r="J26" s="400"/>
      <c r="K26" s="401"/>
    </row>
    <row r="27" spans="1:11" ht="21.75" customHeight="1" x14ac:dyDescent="0.5">
      <c r="A27" s="411">
        <v>5.0999999999999996</v>
      </c>
      <c r="B27" s="402" t="str">
        <f>[5]GS.!$B$293</f>
        <v>ท่อเหล็กอาบสังกะสี dia 4"</v>
      </c>
      <c r="C27" s="401"/>
      <c r="D27" s="397">
        <v>3</v>
      </c>
      <c r="E27" s="401" t="str">
        <f>[5]GS.!$C$293</f>
        <v>ท่อน</v>
      </c>
      <c r="F27" s="405">
        <v>2403</v>
      </c>
      <c r="G27" s="408">
        <f t="shared" si="6"/>
        <v>7209</v>
      </c>
      <c r="H27" s="405"/>
      <c r="I27" s="408"/>
      <c r="J27" s="400">
        <f t="shared" si="8"/>
        <v>7209</v>
      </c>
      <c r="K27" s="401"/>
    </row>
    <row r="28" spans="1:11" ht="21.75" customHeight="1" x14ac:dyDescent="0.5">
      <c r="A28" s="411">
        <v>5.2</v>
      </c>
      <c r="B28" s="402" t="str">
        <f>[5]GS.!$B$292</f>
        <v>ท่อเหล็กอาบสังกะสี dia 3"</v>
      </c>
      <c r="C28" s="401"/>
      <c r="D28" s="397">
        <v>6</v>
      </c>
      <c r="E28" s="401" t="str">
        <f>[5]GS.!$C$292</f>
        <v>ท่อน</v>
      </c>
      <c r="F28" s="405">
        <v>1649</v>
      </c>
      <c r="G28" s="408">
        <f t="shared" si="6"/>
        <v>9894</v>
      </c>
      <c r="H28" s="405"/>
      <c r="I28" s="408"/>
      <c r="J28" s="400">
        <f t="shared" si="8"/>
        <v>9894</v>
      </c>
      <c r="K28" s="401"/>
    </row>
    <row r="29" spans="1:11" ht="21.75" customHeight="1" x14ac:dyDescent="0.5">
      <c r="A29" s="411">
        <v>5.3</v>
      </c>
      <c r="B29" s="402" t="s">
        <v>452</v>
      </c>
      <c r="C29" s="401"/>
      <c r="D29" s="397">
        <v>12</v>
      </c>
      <c r="E29" s="401" t="s">
        <v>200</v>
      </c>
      <c r="F29" s="405">
        <v>490</v>
      </c>
      <c r="G29" s="408">
        <f t="shared" si="6"/>
        <v>5880</v>
      </c>
      <c r="H29" s="405"/>
      <c r="I29" s="408"/>
      <c r="J29" s="400">
        <f t="shared" si="8"/>
        <v>5880</v>
      </c>
      <c r="K29" s="401"/>
    </row>
    <row r="30" spans="1:11" ht="21.75" customHeight="1" x14ac:dyDescent="0.5">
      <c r="A30" s="411">
        <v>5.4</v>
      </c>
      <c r="B30" s="402" t="s">
        <v>453</v>
      </c>
      <c r="C30" s="401"/>
      <c r="D30" s="397">
        <v>26</v>
      </c>
      <c r="E30" s="401" t="s">
        <v>200</v>
      </c>
      <c r="F30" s="405">
        <v>327</v>
      </c>
      <c r="G30" s="408">
        <f t="shared" si="6"/>
        <v>8502</v>
      </c>
      <c r="H30" s="405"/>
      <c r="I30" s="408"/>
      <c r="J30" s="400">
        <f t="shared" si="8"/>
        <v>8502</v>
      </c>
      <c r="K30" s="401"/>
    </row>
    <row r="31" spans="1:11" ht="21.75" customHeight="1" x14ac:dyDescent="0.5">
      <c r="A31" s="411">
        <v>5.5</v>
      </c>
      <c r="B31" s="402" t="s">
        <v>454</v>
      </c>
      <c r="C31" s="401"/>
      <c r="D31" s="397">
        <v>1</v>
      </c>
      <c r="E31" s="401" t="s">
        <v>200</v>
      </c>
      <c r="F31" s="405">
        <v>1408</v>
      </c>
      <c r="G31" s="408">
        <f t="shared" si="6"/>
        <v>1408</v>
      </c>
      <c r="H31" s="405"/>
      <c r="I31" s="408"/>
      <c r="J31" s="400">
        <f t="shared" si="8"/>
        <v>1408</v>
      </c>
      <c r="K31" s="401"/>
    </row>
    <row r="32" spans="1:11" ht="21.75" customHeight="1" x14ac:dyDescent="0.5">
      <c r="A32" s="411">
        <v>5.6</v>
      </c>
      <c r="B32" s="402" t="s">
        <v>455</v>
      </c>
      <c r="C32" s="401"/>
      <c r="D32" s="397">
        <v>1</v>
      </c>
      <c r="E32" s="401" t="s">
        <v>200</v>
      </c>
      <c r="F32" s="405">
        <v>1375</v>
      </c>
      <c r="G32" s="408">
        <f t="shared" si="6"/>
        <v>1375</v>
      </c>
      <c r="H32" s="405"/>
      <c r="I32" s="408"/>
      <c r="J32" s="400">
        <f t="shared" si="8"/>
        <v>1375</v>
      </c>
      <c r="K32" s="401"/>
    </row>
    <row r="33" spans="1:11" ht="21.75" customHeight="1" x14ac:dyDescent="0.5">
      <c r="A33" s="411">
        <v>5.7</v>
      </c>
      <c r="B33" s="402" t="s">
        <v>456</v>
      </c>
      <c r="C33" s="401"/>
      <c r="D33" s="397">
        <v>2</v>
      </c>
      <c r="E33" s="401" t="s">
        <v>200</v>
      </c>
      <c r="F33" s="400">
        <v>2100</v>
      </c>
      <c r="G33" s="408">
        <f t="shared" si="6"/>
        <v>4200</v>
      </c>
      <c r="H33" s="452"/>
      <c r="I33" s="408"/>
      <c r="J33" s="400">
        <f t="shared" si="8"/>
        <v>4200</v>
      </c>
      <c r="K33" s="401"/>
    </row>
    <row r="34" spans="1:11" ht="21.75" customHeight="1" x14ac:dyDescent="0.5">
      <c r="A34" s="411">
        <v>5.8</v>
      </c>
      <c r="B34" s="402" t="s">
        <v>457</v>
      </c>
      <c r="C34" s="401"/>
      <c r="D34" s="397">
        <v>1</v>
      </c>
      <c r="E34" s="401" t="s">
        <v>200</v>
      </c>
      <c r="F34" s="399">
        <v>2400</v>
      </c>
      <c r="G34" s="408">
        <f t="shared" si="6"/>
        <v>2400</v>
      </c>
      <c r="H34" s="400"/>
      <c r="I34" s="408"/>
      <c r="J34" s="400">
        <f t="shared" si="8"/>
        <v>2400</v>
      </c>
      <c r="K34" s="401"/>
    </row>
    <row r="35" spans="1:11" ht="21.75" customHeight="1" x14ac:dyDescent="0.5">
      <c r="A35" s="411">
        <v>5.9</v>
      </c>
      <c r="B35" s="402" t="s">
        <v>458</v>
      </c>
      <c r="C35" s="401"/>
      <c r="D35" s="397">
        <v>4</v>
      </c>
      <c r="E35" s="401" t="s">
        <v>200</v>
      </c>
      <c r="F35" s="399">
        <v>1495</v>
      </c>
      <c r="G35" s="408">
        <f t="shared" si="6"/>
        <v>5980</v>
      </c>
      <c r="H35" s="400"/>
      <c r="I35" s="408"/>
      <c r="J35" s="400">
        <f t="shared" si="8"/>
        <v>5980</v>
      </c>
      <c r="K35" s="401"/>
    </row>
    <row r="36" spans="1:11" ht="21.75" customHeight="1" x14ac:dyDescent="0.5">
      <c r="A36" s="453">
        <v>5.0999999999999996</v>
      </c>
      <c r="B36" s="402" t="s">
        <v>459</v>
      </c>
      <c r="C36" s="401"/>
      <c r="D36" s="397">
        <v>1</v>
      </c>
      <c r="E36" s="401" t="s">
        <v>200</v>
      </c>
      <c r="F36" s="454">
        <v>1860</v>
      </c>
      <c r="G36" s="408">
        <f t="shared" si="6"/>
        <v>1860</v>
      </c>
      <c r="H36" s="454"/>
      <c r="I36" s="408"/>
      <c r="J36" s="400">
        <f t="shared" si="8"/>
        <v>1860</v>
      </c>
      <c r="K36" s="401"/>
    </row>
    <row r="37" spans="1:11" ht="21.75" customHeight="1" x14ac:dyDescent="0.5">
      <c r="A37" s="411">
        <v>5.1100000000000003</v>
      </c>
      <c r="B37" s="402" t="s">
        <v>460</v>
      </c>
      <c r="C37" s="401"/>
      <c r="D37" s="397">
        <v>1</v>
      </c>
      <c r="E37" s="398" t="s">
        <v>203</v>
      </c>
      <c r="F37" s="399">
        <v>6720</v>
      </c>
      <c r="G37" s="408">
        <f t="shared" si="6"/>
        <v>6720</v>
      </c>
      <c r="H37" s="399"/>
      <c r="I37" s="408">
        <v>9000</v>
      </c>
      <c r="J37" s="400">
        <f t="shared" si="8"/>
        <v>15720</v>
      </c>
      <c r="K37" s="401"/>
    </row>
    <row r="38" spans="1:11" ht="21.75" customHeight="1" x14ac:dyDescent="0.5">
      <c r="A38" s="411">
        <v>5.12</v>
      </c>
      <c r="B38" s="402" t="s">
        <v>461</v>
      </c>
      <c r="C38" s="401"/>
      <c r="D38" s="397">
        <v>3</v>
      </c>
      <c r="E38" s="398" t="s">
        <v>238</v>
      </c>
      <c r="F38" s="399">
        <v>270</v>
      </c>
      <c r="G38" s="408">
        <f t="shared" si="6"/>
        <v>810</v>
      </c>
      <c r="H38" s="399"/>
      <c r="I38" s="408"/>
      <c r="J38" s="400">
        <f t="shared" si="8"/>
        <v>810</v>
      </c>
      <c r="K38" s="401"/>
    </row>
    <row r="39" spans="1:11" ht="21.75" customHeight="1" x14ac:dyDescent="0.5">
      <c r="A39" s="860">
        <v>5.13</v>
      </c>
      <c r="B39" s="861" t="s">
        <v>462</v>
      </c>
      <c r="C39" s="805"/>
      <c r="D39" s="862">
        <v>1</v>
      </c>
      <c r="E39" s="793" t="s">
        <v>238</v>
      </c>
      <c r="F39" s="863">
        <v>340</v>
      </c>
      <c r="G39" s="864">
        <f t="shared" ref="G39" si="9">IF(F39="-","-",D39*F39)</f>
        <v>340</v>
      </c>
      <c r="H39" s="863"/>
      <c r="I39" s="863"/>
      <c r="J39" s="804">
        <f t="shared" ref="J39" si="10">SUM(G39,I39)</f>
        <v>340</v>
      </c>
      <c r="K39" s="805"/>
    </row>
    <row r="40" spans="1:11" ht="21.75" customHeight="1" x14ac:dyDescent="0.5">
      <c r="A40" s="411"/>
      <c r="B40" s="402"/>
      <c r="C40" s="728" t="s">
        <v>61</v>
      </c>
      <c r="D40" s="397"/>
      <c r="E40" s="398"/>
      <c r="F40" s="456"/>
      <c r="G40" s="1108">
        <f>SUM(G8:G39)</f>
        <v>234205.00499999998</v>
      </c>
      <c r="H40" s="481"/>
      <c r="I40" s="481">
        <f>SUM(I9:I38)</f>
        <v>67548.399999999994</v>
      </c>
      <c r="J40" s="483">
        <f t="shared" si="8"/>
        <v>301753.40499999997</v>
      </c>
      <c r="K40" s="539"/>
    </row>
    <row r="41" spans="1:11" ht="21.75" customHeight="1" x14ac:dyDescent="0.5">
      <c r="A41" s="417"/>
      <c r="B41" s="418"/>
      <c r="C41" s="419" t="s">
        <v>62</v>
      </c>
      <c r="D41" s="420"/>
      <c r="E41" s="421"/>
      <c r="F41" s="422"/>
      <c r="G41" s="1107">
        <f>G40</f>
        <v>234205.00499999998</v>
      </c>
      <c r="H41" s="432"/>
      <c r="I41" s="432">
        <f>I40</f>
        <v>67548.399999999994</v>
      </c>
      <c r="J41" s="433">
        <f>G41+I41</f>
        <v>301753.40499999997</v>
      </c>
      <c r="K41" s="620"/>
    </row>
    <row r="42" spans="1:11" ht="21.75" customHeight="1" x14ac:dyDescent="0.5">
      <c r="A42" s="453">
        <v>5.14</v>
      </c>
      <c r="B42" s="402" t="s">
        <v>462</v>
      </c>
      <c r="C42" s="401"/>
      <c r="D42" s="397">
        <v>9</v>
      </c>
      <c r="E42" s="398" t="s">
        <v>19</v>
      </c>
      <c r="F42" s="399">
        <v>35</v>
      </c>
      <c r="G42" s="408">
        <f t="shared" si="6"/>
        <v>315</v>
      </c>
      <c r="H42" s="399"/>
      <c r="I42" s="399"/>
      <c r="J42" s="400">
        <f t="shared" si="8"/>
        <v>315</v>
      </c>
      <c r="K42" s="401"/>
    </row>
    <row r="43" spans="1:11" ht="21.75" customHeight="1" x14ac:dyDescent="0.5">
      <c r="A43" s="411">
        <v>5.15</v>
      </c>
      <c r="B43" s="402" t="s">
        <v>461</v>
      </c>
      <c r="C43" s="401"/>
      <c r="D43" s="397">
        <v>22</v>
      </c>
      <c r="E43" s="409" t="s">
        <v>19</v>
      </c>
      <c r="F43" s="400">
        <v>20</v>
      </c>
      <c r="G43" s="408">
        <f t="shared" si="6"/>
        <v>440</v>
      </c>
      <c r="H43" s="399"/>
      <c r="I43" s="399"/>
      <c r="J43" s="400">
        <f t="shared" si="8"/>
        <v>440</v>
      </c>
      <c r="K43" s="401"/>
    </row>
    <row r="44" spans="1:11" ht="21.75" customHeight="1" x14ac:dyDescent="0.5">
      <c r="A44" s="453">
        <v>5.16</v>
      </c>
      <c r="B44" s="402" t="s">
        <v>224</v>
      </c>
      <c r="C44" s="401"/>
      <c r="D44" s="397">
        <v>160</v>
      </c>
      <c r="E44" s="409" t="s">
        <v>200</v>
      </c>
      <c r="F44" s="400">
        <v>30</v>
      </c>
      <c r="G44" s="408">
        <f t="shared" si="6"/>
        <v>4800</v>
      </c>
      <c r="H44" s="399"/>
      <c r="I44" s="399"/>
      <c r="J44" s="400">
        <f t="shared" si="8"/>
        <v>4800</v>
      </c>
      <c r="K44" s="401"/>
    </row>
    <row r="45" spans="1:11" ht="21.75" customHeight="1" x14ac:dyDescent="0.5">
      <c r="A45" s="411">
        <v>5.17</v>
      </c>
      <c r="B45" s="402" t="s">
        <v>463</v>
      </c>
      <c r="C45" s="401"/>
      <c r="D45" s="397">
        <v>24</v>
      </c>
      <c r="E45" s="409" t="s">
        <v>203</v>
      </c>
      <c r="F45" s="400">
        <v>140</v>
      </c>
      <c r="G45" s="408">
        <f t="shared" si="6"/>
        <v>3360</v>
      </c>
      <c r="H45" s="399"/>
      <c r="I45" s="399"/>
      <c r="J45" s="400">
        <f t="shared" si="8"/>
        <v>3360</v>
      </c>
      <c r="K45" s="401"/>
    </row>
    <row r="46" spans="1:11" ht="21.75" customHeight="1" x14ac:dyDescent="0.5">
      <c r="A46" s="453">
        <v>5.18</v>
      </c>
      <c r="B46" s="402" t="s">
        <v>464</v>
      </c>
      <c r="C46" s="401"/>
      <c r="D46" s="397">
        <v>72</v>
      </c>
      <c r="E46" s="401" t="s">
        <v>200</v>
      </c>
      <c r="F46" s="405">
        <v>30</v>
      </c>
      <c r="G46" s="408">
        <f t="shared" si="6"/>
        <v>2160</v>
      </c>
      <c r="H46" s="399"/>
      <c r="I46" s="399"/>
      <c r="J46" s="400">
        <f t="shared" si="8"/>
        <v>2160</v>
      </c>
      <c r="K46" s="401"/>
    </row>
    <row r="47" spans="1:11" ht="21.75" customHeight="1" x14ac:dyDescent="0.5">
      <c r="A47" s="411">
        <v>5.19</v>
      </c>
      <c r="B47" s="402" t="s">
        <v>219</v>
      </c>
      <c r="C47" s="401"/>
      <c r="D47" s="397">
        <v>24</v>
      </c>
      <c r="E47" s="401" t="s">
        <v>201</v>
      </c>
      <c r="F47" s="405">
        <v>12</v>
      </c>
      <c r="G47" s="408">
        <f t="shared" si="6"/>
        <v>288</v>
      </c>
      <c r="H47" s="399"/>
      <c r="I47" s="399"/>
      <c r="J47" s="400">
        <f t="shared" si="8"/>
        <v>288</v>
      </c>
      <c r="K47" s="401"/>
    </row>
    <row r="48" spans="1:11" ht="21.75" customHeight="1" x14ac:dyDescent="0.5">
      <c r="A48" s="411"/>
      <c r="B48" s="395" t="s">
        <v>465</v>
      </c>
      <c r="C48" s="401"/>
      <c r="D48" s="397"/>
      <c r="E48" s="401"/>
      <c r="F48" s="405"/>
      <c r="G48" s="408"/>
      <c r="H48" s="399"/>
      <c r="I48" s="399"/>
      <c r="J48" s="400"/>
      <c r="K48" s="401"/>
    </row>
    <row r="49" spans="1:11" ht="21.75" customHeight="1" x14ac:dyDescent="0.5">
      <c r="A49" s="411">
        <v>6.1</v>
      </c>
      <c r="B49" s="402" t="s">
        <v>466</v>
      </c>
      <c r="C49" s="401"/>
      <c r="D49" s="397">
        <v>160</v>
      </c>
      <c r="E49" s="398" t="s">
        <v>380</v>
      </c>
      <c r="F49" s="405">
        <v>55</v>
      </c>
      <c r="G49" s="408">
        <f t="shared" si="6"/>
        <v>8800</v>
      </c>
      <c r="H49" s="399">
        <v>100</v>
      </c>
      <c r="I49" s="399">
        <f>D49*H49</f>
        <v>16000</v>
      </c>
      <c r="J49" s="400">
        <f t="shared" si="8"/>
        <v>24800</v>
      </c>
      <c r="K49" s="401"/>
    </row>
    <row r="50" spans="1:11" ht="21.75" customHeight="1" x14ac:dyDescent="0.5">
      <c r="A50" s="453"/>
      <c r="B50" s="395" t="s">
        <v>467</v>
      </c>
      <c r="C50" s="401"/>
      <c r="D50" s="397"/>
      <c r="E50" s="401"/>
      <c r="F50" s="405"/>
      <c r="G50" s="408"/>
      <c r="H50" s="399"/>
      <c r="I50" s="399"/>
      <c r="J50" s="400"/>
      <c r="K50" s="401"/>
    </row>
    <row r="51" spans="1:11" s="77" customFormat="1" ht="21.75" customHeight="1" x14ac:dyDescent="0.5">
      <c r="A51" s="394">
        <v>7.1</v>
      </c>
      <c r="B51" s="402" t="str">
        <f>[5]งานทาสี!$B$2</f>
        <v>ทาสีน้ำพลาสติก</v>
      </c>
      <c r="C51" s="401"/>
      <c r="D51" s="460">
        <v>160</v>
      </c>
      <c r="E51" s="401" t="str">
        <f>[5]งานทาสี!$C$2</f>
        <v>ตร.ม.</v>
      </c>
      <c r="F51" s="457">
        <v>35</v>
      </c>
      <c r="G51" s="400">
        <f t="shared" si="6"/>
        <v>5600</v>
      </c>
      <c r="H51" s="457">
        <v>30</v>
      </c>
      <c r="I51" s="400">
        <f t="shared" ref="I51:I53" si="11">IF(H51="-","-",H51*D51)</f>
        <v>4800</v>
      </c>
      <c r="J51" s="405">
        <f t="shared" si="8"/>
        <v>10400</v>
      </c>
      <c r="K51" s="401"/>
    </row>
    <row r="52" spans="1:11" s="77" customFormat="1" ht="21.75" customHeight="1" x14ac:dyDescent="0.5">
      <c r="A52" s="394">
        <v>7.2</v>
      </c>
      <c r="B52" s="402" t="str">
        <f>[5]งานทาสี!$B$3</f>
        <v>ทาสีน้ำมัน</v>
      </c>
      <c r="C52" s="401"/>
      <c r="D52" s="460">
        <v>27</v>
      </c>
      <c r="E52" s="401" t="str">
        <f>[5]งานทาสี!$C$3</f>
        <v>ตร.ม.</v>
      </c>
      <c r="F52" s="457">
        <v>45</v>
      </c>
      <c r="G52" s="400">
        <f t="shared" si="6"/>
        <v>1215</v>
      </c>
      <c r="H52" s="457">
        <v>38</v>
      </c>
      <c r="I52" s="400">
        <f t="shared" si="11"/>
        <v>1026</v>
      </c>
      <c r="J52" s="405">
        <f t="shared" si="8"/>
        <v>2241</v>
      </c>
      <c r="K52" s="401"/>
    </row>
    <row r="53" spans="1:11" s="77" customFormat="1" ht="21.75" customHeight="1" x14ac:dyDescent="0.5">
      <c r="A53" s="394">
        <v>7.3</v>
      </c>
      <c r="B53" s="402" t="str">
        <f>[5]งานทาสี!$B$4</f>
        <v>ทาซีเมนต์เบส</v>
      </c>
      <c r="C53" s="401"/>
      <c r="D53" s="460">
        <v>31</v>
      </c>
      <c r="E53" s="401" t="str">
        <f>[5]งานทาสี!$C$4</f>
        <v>ตร.ม.</v>
      </c>
      <c r="F53" s="457">
        <v>115</v>
      </c>
      <c r="G53" s="400">
        <f t="shared" si="6"/>
        <v>3565</v>
      </c>
      <c r="H53" s="457">
        <v>40</v>
      </c>
      <c r="I53" s="400">
        <f t="shared" si="11"/>
        <v>1240</v>
      </c>
      <c r="J53" s="405">
        <f t="shared" si="8"/>
        <v>4805</v>
      </c>
      <c r="K53" s="401"/>
    </row>
    <row r="54" spans="1:11" s="91" customFormat="1" ht="21.75" customHeight="1" x14ac:dyDescent="0.5">
      <c r="A54" s="394"/>
      <c r="B54" s="395" t="s">
        <v>468</v>
      </c>
      <c r="C54" s="401"/>
      <c r="D54" s="397"/>
      <c r="E54" s="398"/>
      <c r="F54" s="400"/>
      <c r="G54" s="400"/>
      <c r="H54" s="400"/>
      <c r="I54" s="400"/>
      <c r="J54" s="405"/>
      <c r="K54" s="401"/>
    </row>
    <row r="55" spans="1:11" ht="21.75" customHeight="1" x14ac:dyDescent="0.5">
      <c r="A55" s="411">
        <v>8.1</v>
      </c>
      <c r="B55" s="402" t="s">
        <v>469</v>
      </c>
      <c r="C55" s="401"/>
      <c r="D55" s="397">
        <v>1</v>
      </c>
      <c r="E55" s="401" t="s">
        <v>203</v>
      </c>
      <c r="F55" s="457">
        <v>20900</v>
      </c>
      <c r="G55" s="400">
        <f t="shared" si="6"/>
        <v>20900</v>
      </c>
      <c r="H55" s="399">
        <v>3960</v>
      </c>
      <c r="I55" s="399">
        <f>D55*H55</f>
        <v>3960</v>
      </c>
      <c r="J55" s="405">
        <f t="shared" si="8"/>
        <v>24860</v>
      </c>
      <c r="K55" s="401"/>
    </row>
    <row r="56" spans="1:11" ht="21.75" customHeight="1" x14ac:dyDescent="0.5">
      <c r="A56" s="832">
        <v>8.1999999999999993</v>
      </c>
      <c r="B56" s="402" t="s">
        <v>470</v>
      </c>
      <c r="C56" s="401"/>
      <c r="D56" s="397">
        <v>1</v>
      </c>
      <c r="E56" s="401" t="str">
        <f>[5]ยีโบลท์!$C$10</f>
        <v>ชุด</v>
      </c>
      <c r="F56" s="457">
        <v>5300</v>
      </c>
      <c r="G56" s="400">
        <f t="shared" si="6"/>
        <v>5300</v>
      </c>
      <c r="H56" s="399">
        <v>1510</v>
      </c>
      <c r="I56" s="399">
        <f t="shared" ref="I56:I57" si="12">D56*H56</f>
        <v>1510</v>
      </c>
      <c r="J56" s="405">
        <f t="shared" si="8"/>
        <v>6810</v>
      </c>
      <c r="K56" s="401"/>
    </row>
    <row r="57" spans="1:11" ht="21.75" customHeight="1" x14ac:dyDescent="0.5">
      <c r="A57" s="459">
        <v>8.3000000000000007</v>
      </c>
      <c r="B57" s="402" t="s">
        <v>471</v>
      </c>
      <c r="C57" s="401"/>
      <c r="D57" s="397">
        <v>1</v>
      </c>
      <c r="E57" s="401" t="s">
        <v>203</v>
      </c>
      <c r="F57" s="457">
        <v>6400</v>
      </c>
      <c r="G57" s="400">
        <f t="shared" si="6"/>
        <v>6400</v>
      </c>
      <c r="H57" s="399">
        <v>1800</v>
      </c>
      <c r="I57" s="399">
        <f t="shared" si="12"/>
        <v>1800</v>
      </c>
      <c r="J57" s="405">
        <f t="shared" si="8"/>
        <v>8200</v>
      </c>
      <c r="K57" s="401"/>
    </row>
    <row r="58" spans="1:11" ht="21.75" customHeight="1" x14ac:dyDescent="0.5">
      <c r="A58" s="459">
        <v>8.4</v>
      </c>
      <c r="B58" s="402" t="s">
        <v>472</v>
      </c>
      <c r="C58" s="401"/>
      <c r="D58" s="460">
        <v>1</v>
      </c>
      <c r="E58" s="401" t="s">
        <v>203</v>
      </c>
      <c r="F58" s="457">
        <v>2900</v>
      </c>
      <c r="G58" s="400">
        <f t="shared" si="6"/>
        <v>2900</v>
      </c>
      <c r="H58" s="399"/>
      <c r="I58" s="399"/>
      <c r="J58" s="405">
        <f t="shared" si="8"/>
        <v>2900</v>
      </c>
      <c r="K58" s="401"/>
    </row>
    <row r="59" spans="1:11" ht="21.75" customHeight="1" x14ac:dyDescent="0.5">
      <c r="A59" s="459">
        <v>8.5</v>
      </c>
      <c r="B59" s="402" t="s">
        <v>473</v>
      </c>
      <c r="C59" s="401"/>
      <c r="D59" s="460">
        <v>6</v>
      </c>
      <c r="E59" s="401" t="s">
        <v>19</v>
      </c>
      <c r="F59" s="457">
        <v>70</v>
      </c>
      <c r="G59" s="400">
        <f t="shared" si="6"/>
        <v>420</v>
      </c>
      <c r="H59" s="399"/>
      <c r="I59" s="399"/>
      <c r="J59" s="405">
        <f>SUM(G59,I59)</f>
        <v>420</v>
      </c>
      <c r="K59" s="401"/>
    </row>
    <row r="60" spans="1:11" s="51" customFormat="1" ht="21.75" customHeight="1" x14ac:dyDescent="0.5">
      <c r="A60" s="468">
        <v>8.6</v>
      </c>
      <c r="B60" s="402" t="s">
        <v>475</v>
      </c>
      <c r="C60" s="401"/>
      <c r="D60" s="460">
        <v>2</v>
      </c>
      <c r="E60" s="401" t="s">
        <v>19</v>
      </c>
      <c r="F60" s="457">
        <v>210</v>
      </c>
      <c r="G60" s="400">
        <f t="shared" si="6"/>
        <v>420</v>
      </c>
      <c r="H60" s="400"/>
      <c r="I60" s="400">
        <v>1200</v>
      </c>
      <c r="J60" s="405">
        <f>SUM(G60,I60)</f>
        <v>1620</v>
      </c>
      <c r="K60" s="401"/>
    </row>
    <row r="61" spans="1:11" s="51" customFormat="1" ht="21.75" customHeight="1" x14ac:dyDescent="0.5">
      <c r="A61" s="411">
        <v>8.6999999999999993</v>
      </c>
      <c r="B61" s="457" t="s">
        <v>474</v>
      </c>
      <c r="C61" s="401"/>
      <c r="D61" s="460">
        <v>1</v>
      </c>
      <c r="E61" s="410" t="s">
        <v>203</v>
      </c>
      <c r="F61" s="399">
        <v>650</v>
      </c>
      <c r="G61" s="400">
        <f t="shared" si="6"/>
        <v>650</v>
      </c>
      <c r="H61" s="400"/>
      <c r="I61" s="400"/>
      <c r="J61" s="405">
        <f t="shared" si="8"/>
        <v>650</v>
      </c>
      <c r="K61" s="401"/>
    </row>
    <row r="62" spans="1:11" ht="21.75" customHeight="1" x14ac:dyDescent="0.5">
      <c r="A62" s="394"/>
      <c r="B62" s="395" t="s">
        <v>476</v>
      </c>
      <c r="C62" s="396"/>
      <c r="D62" s="460"/>
      <c r="E62" s="410"/>
      <c r="F62" s="399"/>
      <c r="G62" s="400"/>
      <c r="H62" s="400"/>
      <c r="I62" s="400"/>
      <c r="J62" s="405"/>
      <c r="K62" s="401"/>
    </row>
    <row r="63" spans="1:11" ht="21.75" customHeight="1" x14ac:dyDescent="0.5">
      <c r="A63" s="394">
        <v>9.1</v>
      </c>
      <c r="B63" s="402" t="s">
        <v>477</v>
      </c>
      <c r="C63" s="396"/>
      <c r="D63" s="460">
        <v>8</v>
      </c>
      <c r="E63" s="410" t="s">
        <v>77</v>
      </c>
      <c r="F63" s="399">
        <v>6200</v>
      </c>
      <c r="G63" s="400">
        <f t="shared" ref="G63" si="13">IF(F63="-","-",D63*F63)</f>
        <v>49600</v>
      </c>
      <c r="H63" s="400">
        <v>1360</v>
      </c>
      <c r="I63" s="400">
        <f>D63*H63</f>
        <v>10880</v>
      </c>
      <c r="J63" s="405">
        <f t="shared" ref="J63" si="14">SUM(G63,I63)</f>
        <v>60480</v>
      </c>
      <c r="K63" s="401"/>
    </row>
    <row r="64" spans="1:11" ht="21.75" customHeight="1" x14ac:dyDescent="0.5">
      <c r="A64" s="478"/>
      <c r="B64" s="395"/>
      <c r="C64" s="485" t="s">
        <v>44</v>
      </c>
      <c r="D64" s="479"/>
      <c r="E64" s="480"/>
      <c r="F64" s="481"/>
      <c r="G64" s="483">
        <f>SUM(G41:G63)</f>
        <v>351338.005</v>
      </c>
      <c r="H64" s="482"/>
      <c r="I64" s="483">
        <f>SUM(I41:I63)</f>
        <v>109964.4</v>
      </c>
      <c r="J64" s="484">
        <f>SUM(J41:J63)</f>
        <v>461302.40499999997</v>
      </c>
      <c r="K64" s="401"/>
    </row>
    <row r="65" spans="1:14" ht="21.75" customHeight="1" x14ac:dyDescent="0.5">
      <c r="A65" s="385"/>
      <c r="B65" s="430"/>
      <c r="C65" s="486" t="s">
        <v>59</v>
      </c>
      <c r="D65" s="431"/>
      <c r="E65" s="387"/>
      <c r="F65" s="432"/>
      <c r="G65" s="433"/>
      <c r="H65" s="434"/>
      <c r="I65" s="433"/>
      <c r="J65" s="435">
        <f>ROUNDDOWN(J64,-1)</f>
        <v>461300</v>
      </c>
      <c r="K65" s="426"/>
    </row>
    <row r="66" spans="1:14" ht="21.75" customHeight="1" x14ac:dyDescent="0.5">
      <c r="A66" s="817"/>
      <c r="B66" s="437"/>
      <c r="C66" s="438"/>
      <c r="D66" s="439"/>
      <c r="E66" s="440"/>
      <c r="F66" s="441"/>
      <c r="G66" s="1340" t="str">
        <f>CONCATENATE("(เงิน",BAHTTEXT(J65),")")</f>
        <v>(เงินสี่แสนหกหมื่นหนึ่งพันสามร้อยบาทถ้วน)</v>
      </c>
      <c r="H66" s="1340"/>
      <c r="I66" s="1340"/>
      <c r="J66" s="1340"/>
      <c r="K66" s="1341"/>
    </row>
    <row r="67" spans="1:14" ht="21.75" customHeight="1" x14ac:dyDescent="0.5">
      <c r="A67" s="727"/>
      <c r="B67" s="443"/>
      <c r="C67" s="444"/>
      <c r="D67" s="445"/>
      <c r="E67" s="637"/>
      <c r="F67" s="446"/>
      <c r="G67" s="447"/>
      <c r="H67" s="1312"/>
      <c r="I67" s="1312"/>
      <c r="J67" s="1312"/>
      <c r="K67" s="1312"/>
    </row>
    <row r="68" spans="1:14" s="694" customFormat="1" ht="21.75" customHeight="1" x14ac:dyDescent="0.4">
      <c r="A68" s="1206"/>
      <c r="B68" s="1206"/>
      <c r="C68" s="692"/>
      <c r="D68" s="692"/>
      <c r="E68" s="692"/>
      <c r="F68" s="692"/>
      <c r="G68" s="726"/>
      <c r="H68" s="1273"/>
      <c r="I68" s="1273"/>
      <c r="J68" s="1273"/>
      <c r="K68" s="1273"/>
      <c r="L68" s="693"/>
      <c r="M68" s="693"/>
    </row>
    <row r="69" spans="1:14" s="694" customFormat="1" ht="20.25" x14ac:dyDescent="0.4">
      <c r="A69" s="1313"/>
      <c r="B69" s="1313"/>
      <c r="C69" s="1206"/>
      <c r="D69" s="1206"/>
      <c r="E69" s="1206"/>
      <c r="F69" s="726"/>
      <c r="G69" s="726"/>
      <c r="H69" s="1206"/>
      <c r="I69" s="1206"/>
      <c r="J69" s="1206"/>
      <c r="K69" s="1206"/>
      <c r="L69" s="693"/>
      <c r="M69" s="693"/>
    </row>
    <row r="70" spans="1:14" s="694" customFormat="1" ht="20.25" x14ac:dyDescent="0.4">
      <c r="A70" s="1313"/>
      <c r="B70" s="1313"/>
      <c r="C70" s="1206"/>
      <c r="D70" s="1206"/>
      <c r="E70" s="1206"/>
      <c r="F70" s="726"/>
      <c r="G70" s="726"/>
      <c r="H70" s="1206"/>
      <c r="I70" s="1206"/>
      <c r="J70" s="1206"/>
      <c r="K70" s="1206"/>
      <c r="L70" s="693"/>
      <c r="M70" s="693"/>
    </row>
    <row r="71" spans="1:14" s="694" customFormat="1" ht="20.25" x14ac:dyDescent="0.4">
      <c r="A71" s="763"/>
      <c r="B71" s="763"/>
      <c r="C71" s="726"/>
      <c r="D71" s="726"/>
      <c r="E71" s="726"/>
      <c r="F71" s="726"/>
      <c r="G71" s="726"/>
      <c r="H71" s="726"/>
      <c r="I71" s="726"/>
      <c r="J71" s="726"/>
      <c r="K71" s="726"/>
      <c r="L71" s="693"/>
      <c r="M71" s="693"/>
    </row>
    <row r="72" spans="1:14" s="694" customFormat="1" ht="21.75" customHeight="1" x14ac:dyDescent="0.4">
      <c r="A72" s="1206"/>
      <c r="B72" s="1206"/>
      <c r="C72" s="692"/>
      <c r="D72" s="692"/>
      <c r="E72" s="692"/>
      <c r="F72" s="692"/>
      <c r="G72" s="726"/>
      <c r="H72" s="692"/>
      <c r="I72" s="692"/>
      <c r="J72" s="692"/>
      <c r="K72" s="692"/>
      <c r="L72" s="693"/>
      <c r="M72" s="693"/>
    </row>
    <row r="73" spans="1:14" s="694" customFormat="1" ht="21.75" customHeight="1" x14ac:dyDescent="0.4">
      <c r="A73" s="691"/>
      <c r="B73" s="691"/>
      <c r="C73" s="1206"/>
      <c r="D73" s="1206"/>
      <c r="E73" s="1206"/>
      <c r="F73" s="726"/>
      <c r="G73" s="692"/>
      <c r="H73" s="1206"/>
      <c r="I73" s="1206"/>
      <c r="J73" s="1206"/>
      <c r="K73" s="1206"/>
      <c r="L73" s="692"/>
      <c r="M73" s="693"/>
    </row>
    <row r="74" spans="1:14" s="694" customFormat="1" ht="21.75" customHeight="1" x14ac:dyDescent="0.4">
      <c r="A74" s="691"/>
      <c r="C74" s="1384"/>
      <c r="D74" s="1384"/>
      <c r="E74" s="1384"/>
      <c r="F74" s="692"/>
      <c r="G74" s="692"/>
      <c r="H74" s="1206"/>
      <c r="I74" s="1206"/>
      <c r="J74" s="1206"/>
      <c r="K74" s="1206"/>
      <c r="L74" s="692"/>
      <c r="M74" s="692"/>
      <c r="N74" s="693"/>
    </row>
    <row r="75" spans="1:14" s="694" customFormat="1" ht="21.75" customHeight="1" x14ac:dyDescent="0.4">
      <c r="A75" s="691"/>
      <c r="B75" s="1383"/>
      <c r="C75" s="1383"/>
      <c r="D75" s="1383"/>
      <c r="E75" s="1383"/>
      <c r="F75" s="1383"/>
      <c r="G75" s="692"/>
      <c r="H75" s="1206"/>
      <c r="I75" s="1206"/>
      <c r="J75" s="1206"/>
      <c r="K75" s="1206"/>
      <c r="L75" s="692"/>
      <c r="M75" s="692"/>
      <c r="N75" s="693"/>
    </row>
  </sheetData>
  <mergeCells count="21">
    <mergeCell ref="B75:F75"/>
    <mergeCell ref="A69:B69"/>
    <mergeCell ref="C69:E69"/>
    <mergeCell ref="H69:K69"/>
    <mergeCell ref="A70:B70"/>
    <mergeCell ref="C70:E70"/>
    <mergeCell ref="H70:K70"/>
    <mergeCell ref="C74:E74"/>
    <mergeCell ref="H74:K74"/>
    <mergeCell ref="H75:K75"/>
    <mergeCell ref="H73:K73"/>
    <mergeCell ref="C73:E73"/>
    <mergeCell ref="G66:K66"/>
    <mergeCell ref="H67:K67"/>
    <mergeCell ref="H68:K68"/>
    <mergeCell ref="A72:B72"/>
    <mergeCell ref="D6:E7"/>
    <mergeCell ref="B6:C7"/>
    <mergeCell ref="A6:A7"/>
    <mergeCell ref="K6:K7"/>
    <mergeCell ref="A68:B68"/>
  </mergeCells>
  <pageMargins left="0.39370078740157483" right="0.19685039370078741" top="0.78740157480314965" bottom="0.39370078740157483" header="0.31496062992125984" footer="0.31496062992125984"/>
  <pageSetup paperSize="9" scale="87" orientation="portrait" r:id="rId1"/>
  <headerFooter alignWithMargins="0">
    <oddHeader xml:space="preserve">&amp;Rแบบ ปร.4 </oddHeader>
  </headerFooter>
  <rowBreaks count="1" manualBreakCount="1">
    <brk id="40" max="16383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6"/>
  <sheetViews>
    <sheetView topLeftCell="A25" zoomScaleNormal="100" zoomScaleSheetLayoutView="75" workbookViewId="0">
      <selection activeCell="A30" sqref="A30:XFD40"/>
    </sheetView>
  </sheetViews>
  <sheetFormatPr defaultRowHeight="21.75" x14ac:dyDescent="0.5"/>
  <cols>
    <col min="1" max="1" width="7.42578125" style="118" customWidth="1"/>
    <col min="2" max="2" width="21" style="51" customWidth="1"/>
    <col min="3" max="3" width="24.140625" style="51" customWidth="1"/>
    <col min="4" max="4" width="5.5703125" style="118" customWidth="1"/>
    <col min="5" max="5" width="5.7109375" style="118" customWidth="1"/>
    <col min="6" max="6" width="10.140625" style="118" customWidth="1"/>
    <col min="7" max="7" width="10" style="118" customWidth="1"/>
    <col min="8" max="8" width="10.140625" style="118" customWidth="1"/>
    <col min="9" max="9" width="8.140625" style="118" customWidth="1"/>
    <col min="10" max="10" width="10.7109375" style="118" customWidth="1"/>
    <col min="11" max="11" width="8" style="118" bestFit="1" customWidth="1"/>
    <col min="12" max="16384" width="9.140625" style="118"/>
  </cols>
  <sheetData>
    <row r="1" spans="1:11" s="51" customFormat="1" x14ac:dyDescent="0.5">
      <c r="A1" s="359" t="s">
        <v>50</v>
      </c>
      <c r="B1" s="360"/>
      <c r="C1" s="493" t="s">
        <v>114</v>
      </c>
      <c r="D1" s="619"/>
      <c r="E1" s="360"/>
      <c r="F1" s="361"/>
      <c r="G1" s="362"/>
      <c r="H1" s="362"/>
      <c r="I1" s="361"/>
      <c r="J1" s="363"/>
      <c r="K1" s="364"/>
    </row>
    <row r="2" spans="1:11" s="51" customFormat="1" ht="21.75" customHeight="1" x14ac:dyDescent="0.5">
      <c r="A2" s="359" t="str">
        <f>'[6]แบบ ปร.6'!$A$2</f>
        <v>สถานที่ก่อสร้าง</v>
      </c>
      <c r="B2" s="360"/>
      <c r="C2" s="510" t="str">
        <f>โรงสูบน้ำ!C2</f>
        <v>บ้านหัวตลาด หมู่ที่ 4 ตำบลสำพะเนียง อำเภอโนนแดง จังหวัดนครราชสีมา</v>
      </c>
      <c r="D2" s="510"/>
      <c r="E2" s="510"/>
      <c r="F2" s="510"/>
      <c r="G2" s="510"/>
      <c r="H2" s="489"/>
      <c r="I2" s="365"/>
      <c r="J2" s="366"/>
      <c r="K2" s="367"/>
    </row>
    <row r="3" spans="1:11" s="51" customFormat="1" ht="21.75" customHeight="1" x14ac:dyDescent="0.5">
      <c r="A3" s="758" t="s">
        <v>368</v>
      </c>
      <c r="B3" s="360"/>
      <c r="C3" s="510" t="str">
        <f>โรงสูบน้ำ!C3</f>
        <v>สำนักบริหารจัดการน้ำ  กรมทรัพยากรน้ำ</v>
      </c>
      <c r="D3" s="493"/>
      <c r="E3" s="493"/>
      <c r="F3" s="493"/>
      <c r="G3" s="493"/>
      <c r="H3" s="489" t="s">
        <v>16</v>
      </c>
      <c r="I3" s="514" t="s">
        <v>51</v>
      </c>
      <c r="J3" s="366"/>
      <c r="K3" s="367"/>
    </row>
    <row r="4" spans="1:11" s="51" customFormat="1" ht="21.75" customHeight="1" x14ac:dyDescent="0.5">
      <c r="A4" s="359"/>
      <c r="B4" s="360"/>
      <c r="C4" s="510"/>
      <c r="D4" s="510"/>
      <c r="E4" s="510"/>
      <c r="F4" s="510"/>
      <c r="G4" s="510"/>
      <c r="H4" s="489"/>
      <c r="I4" s="1007"/>
      <c r="J4" s="1192"/>
      <c r="K4" s="1007"/>
    </row>
    <row r="5" spans="1:11" s="51" customFormat="1" ht="21.75" customHeight="1" x14ac:dyDescent="0.5">
      <c r="A5" s="369"/>
      <c r="B5" s="370"/>
      <c r="C5" s="370"/>
      <c r="D5" s="371"/>
      <c r="E5" s="370"/>
      <c r="F5" s="372"/>
      <c r="G5" s="373"/>
      <c r="H5" s="373"/>
      <c r="I5" s="372"/>
      <c r="J5" s="374"/>
      <c r="K5" s="375"/>
    </row>
    <row r="6" spans="1:11" s="77" customFormat="1" ht="21.75" customHeight="1" x14ac:dyDescent="0.5">
      <c r="A6" s="1306" t="s">
        <v>3</v>
      </c>
      <c r="B6" s="1318" t="s">
        <v>21</v>
      </c>
      <c r="C6" s="1319"/>
      <c r="D6" s="1314" t="s">
        <v>54</v>
      </c>
      <c r="E6" s="1315"/>
      <c r="F6" s="1308" t="s">
        <v>55</v>
      </c>
      <c r="G6" s="1309"/>
      <c r="H6" s="1308" t="s">
        <v>56</v>
      </c>
      <c r="I6" s="1309"/>
      <c r="J6" s="873" t="s">
        <v>57</v>
      </c>
      <c r="K6" s="1306" t="s">
        <v>10</v>
      </c>
    </row>
    <row r="7" spans="1:11" s="77" customFormat="1" ht="21.75" customHeight="1" x14ac:dyDescent="0.5">
      <c r="A7" s="1307"/>
      <c r="B7" s="1320"/>
      <c r="C7" s="1321"/>
      <c r="D7" s="1316"/>
      <c r="E7" s="1317"/>
      <c r="F7" s="925" t="s">
        <v>58</v>
      </c>
      <c r="G7" s="891" t="s">
        <v>49</v>
      </c>
      <c r="H7" s="925" t="s">
        <v>58</v>
      </c>
      <c r="I7" s="892" t="s">
        <v>49</v>
      </c>
      <c r="J7" s="874" t="s">
        <v>8</v>
      </c>
      <c r="K7" s="1307"/>
    </row>
    <row r="8" spans="1:11" ht="21.75" customHeight="1" x14ac:dyDescent="0.5">
      <c r="A8" s="406"/>
      <c r="B8" s="621" t="s">
        <v>294</v>
      </c>
      <c r="C8" s="396"/>
      <c r="D8" s="556"/>
      <c r="E8" s="403"/>
      <c r="F8" s="622"/>
      <c r="G8" s="400"/>
      <c r="H8" s="400"/>
      <c r="I8" s="400"/>
      <c r="J8" s="401"/>
      <c r="K8" s="401"/>
    </row>
    <row r="9" spans="1:11" ht="21.75" customHeight="1" x14ac:dyDescent="0.5">
      <c r="A9" s="406">
        <v>1.1000000000000001</v>
      </c>
      <c r="B9" s="402" t="str">
        <f>[5]GS.!$B$9</f>
        <v>ท่อเหล็กอาบสังกะสี+ข้อต่อยาว6ม. dia 3"</v>
      </c>
      <c r="C9" s="396"/>
      <c r="D9" s="556">
        <v>15</v>
      </c>
      <c r="E9" s="623" t="str">
        <f>[5]GS.!$C$9</f>
        <v>ท่อน</v>
      </c>
      <c r="F9" s="399">
        <v>1866</v>
      </c>
      <c r="G9" s="560">
        <f>IF(F9="-","-",D9*F9)</f>
        <v>27990</v>
      </c>
      <c r="H9" s="399">
        <f>[5]GS.!$E$9</f>
        <v>150</v>
      </c>
      <c r="I9" s="560">
        <f>IF(H9="-","-",D9*H9)</f>
        <v>2250</v>
      </c>
      <c r="J9" s="595">
        <f>SUM(G9,I9)</f>
        <v>30240</v>
      </c>
      <c r="K9" s="401"/>
    </row>
    <row r="10" spans="1:11" ht="21.75" customHeight="1" x14ac:dyDescent="0.5">
      <c r="A10" s="406">
        <v>1.2</v>
      </c>
      <c r="B10" s="402" t="str">
        <f>[5]GS.!$B$7</f>
        <v>ท่อเหล็กอาบสังกะสี+ข้อต่อยาว6ม. dia 2"</v>
      </c>
      <c r="C10" s="396"/>
      <c r="D10" s="556"/>
      <c r="E10" s="398" t="str">
        <f>[5]GS.!$C$7</f>
        <v>ท่อน</v>
      </c>
      <c r="F10" s="469">
        <v>0</v>
      </c>
      <c r="G10" s="569">
        <f>IF(F10="-","-",D10*F10)</f>
        <v>0</v>
      </c>
      <c r="H10" s="624">
        <v>0</v>
      </c>
      <c r="I10" s="569">
        <f>IF(H10="-","-",D10*H10)</f>
        <v>0</v>
      </c>
      <c r="J10" s="625">
        <f>SUM(G10,I10)</f>
        <v>0</v>
      </c>
      <c r="K10" s="401"/>
    </row>
    <row r="11" spans="1:11" ht="21.75" customHeight="1" x14ac:dyDescent="0.5">
      <c r="A11" s="406">
        <v>1.3</v>
      </c>
      <c r="B11" s="402" t="str">
        <f>[5]GS.!$B$64</f>
        <v>ข้อโค้งเหล็กอาบสังกะสี 90 ม-ม dia 3"</v>
      </c>
      <c r="C11" s="396"/>
      <c r="D11" s="556">
        <v>3</v>
      </c>
      <c r="E11" s="398" t="str">
        <f>[5]GS.!$C$64</f>
        <v>ตัว</v>
      </c>
      <c r="F11" s="399">
        <f>[5]GS.!$D$64</f>
        <v>426</v>
      </c>
      <c r="G11" s="560">
        <f>IF(F11="-","-",D11*F11)</f>
        <v>1278</v>
      </c>
      <c r="H11" s="469">
        <v>0</v>
      </c>
      <c r="I11" s="569">
        <f>IF(H11="-","-",D11*H11)</f>
        <v>0</v>
      </c>
      <c r="J11" s="626">
        <f>SUM(G11,I11)</f>
        <v>1278</v>
      </c>
      <c r="K11" s="401"/>
    </row>
    <row r="12" spans="1:11" ht="21.75" customHeight="1" x14ac:dyDescent="0.5">
      <c r="A12" s="406">
        <v>1.4</v>
      </c>
      <c r="B12" s="402" t="str">
        <f>[5]GS.!$B$62</f>
        <v>ข้อโค้งเหล็กอาบสังกะสี 90 ม-ม dia 2"</v>
      </c>
      <c r="C12" s="396"/>
      <c r="D12" s="556"/>
      <c r="E12" s="398" t="str">
        <f>[5]GS.!$C$62</f>
        <v>ตัว</v>
      </c>
      <c r="F12" s="469">
        <v>0</v>
      </c>
      <c r="G12" s="569">
        <f>IF(F12="-","-",D12*F12)</f>
        <v>0</v>
      </c>
      <c r="H12" s="469">
        <v>0</v>
      </c>
      <c r="I12" s="569">
        <f>IF(H12="-","-",D12*H12)</f>
        <v>0</v>
      </c>
      <c r="J12" s="625">
        <f>SUM(G12,I12)</f>
        <v>0</v>
      </c>
      <c r="K12" s="401"/>
    </row>
    <row r="13" spans="1:11" ht="21.75" customHeight="1" x14ac:dyDescent="0.5">
      <c r="A13" s="406"/>
      <c r="B13" s="627"/>
      <c r="C13" s="396"/>
      <c r="D13" s="556"/>
      <c r="E13" s="403"/>
      <c r="F13" s="622"/>
      <c r="G13" s="400"/>
      <c r="H13" s="400"/>
      <c r="I13" s="400"/>
      <c r="J13" s="401"/>
      <c r="K13" s="401"/>
    </row>
    <row r="14" spans="1:11" ht="21.75" customHeight="1" x14ac:dyDescent="0.5">
      <c r="A14" s="562"/>
      <c r="B14" s="628" t="s">
        <v>295</v>
      </c>
      <c r="C14" s="597"/>
      <c r="D14" s="559"/>
      <c r="E14" s="557"/>
      <c r="F14" s="622"/>
      <c r="G14" s="400"/>
      <c r="H14" s="399"/>
      <c r="I14" s="399"/>
      <c r="J14" s="401"/>
      <c r="K14" s="401"/>
    </row>
    <row r="15" spans="1:11" ht="21.75" customHeight="1" x14ac:dyDescent="0.5">
      <c r="A15" s="562" t="s">
        <v>89</v>
      </c>
      <c r="B15" s="402" t="str">
        <f>[5]GS.!$B$7</f>
        <v>ท่อเหล็กอาบสังกะสี+ข้อต่อยาว6ม. dia 2"</v>
      </c>
      <c r="C15" s="597"/>
      <c r="D15" s="556">
        <v>10</v>
      </c>
      <c r="E15" s="398" t="str">
        <f>[5]GS.!$C$9</f>
        <v>ท่อน</v>
      </c>
      <c r="F15" s="399">
        <v>1090</v>
      </c>
      <c r="G15" s="400">
        <f>IF(F15="-","-",D15*F15)</f>
        <v>10900</v>
      </c>
      <c r="H15" s="399">
        <f>[5]GS.!$E$7</f>
        <v>100</v>
      </c>
      <c r="I15" s="400">
        <f>IF(H15="-","-",D15*H15)</f>
        <v>1000</v>
      </c>
      <c r="J15" s="405">
        <f>SUM(G15,I15)</f>
        <v>11900</v>
      </c>
      <c r="K15" s="401"/>
    </row>
    <row r="16" spans="1:11" ht="21.75" customHeight="1" x14ac:dyDescent="0.5">
      <c r="A16" s="562" t="s">
        <v>90</v>
      </c>
      <c r="B16" s="402" t="str">
        <f>[5]GS.!$B$62</f>
        <v>ข้อโค้งเหล็กอาบสังกะสี 90 ม-ม dia 2"</v>
      </c>
      <c r="C16" s="597"/>
      <c r="D16" s="556">
        <v>2</v>
      </c>
      <c r="E16" s="398" t="str">
        <f>[5]GS.!$C$64</f>
        <v>ตัว</v>
      </c>
      <c r="F16" s="399">
        <v>146</v>
      </c>
      <c r="G16" s="400">
        <f>IF(F16="-","-",D16*F16)</f>
        <v>292</v>
      </c>
      <c r="H16" s="469">
        <v>0</v>
      </c>
      <c r="I16" s="624">
        <f>IF(H16="-","-",D16*H16)</f>
        <v>0</v>
      </c>
      <c r="J16" s="405">
        <f>SUM(G16,I16)</f>
        <v>292</v>
      </c>
      <c r="K16" s="401"/>
    </row>
    <row r="17" spans="1:13" ht="21.75" customHeight="1" x14ac:dyDescent="0.5">
      <c r="A17" s="562" t="s">
        <v>91</v>
      </c>
      <c r="B17" s="402" t="str">
        <f>[5]ฟุตวาล์ว!$B$7</f>
        <v>ฟุตวาล์วทองเหลือง dia 2"</v>
      </c>
      <c r="C17" s="597"/>
      <c r="D17" s="556">
        <v>2</v>
      </c>
      <c r="E17" s="398" t="str">
        <f>[5]ฟุตวาล์ว!$C$7</f>
        <v>ชุด</v>
      </c>
      <c r="F17" s="399">
        <v>550</v>
      </c>
      <c r="G17" s="400">
        <f>IF(F17="-","-",D17*F17)</f>
        <v>1100</v>
      </c>
      <c r="H17" s="469">
        <v>0</v>
      </c>
      <c r="I17" s="624">
        <f>IF(H17="-","-",D17*H17)</f>
        <v>0</v>
      </c>
      <c r="J17" s="405">
        <f>SUM(G17,I17)</f>
        <v>1100</v>
      </c>
      <c r="K17" s="401"/>
    </row>
    <row r="18" spans="1:13" ht="21.75" customHeight="1" x14ac:dyDescent="0.5">
      <c r="A18" s="562"/>
      <c r="B18" s="629"/>
      <c r="C18" s="597"/>
      <c r="D18" s="559"/>
      <c r="E18" s="557"/>
      <c r="F18" s="622"/>
      <c r="G18" s="400"/>
      <c r="H18" s="399"/>
      <c r="I18" s="399"/>
      <c r="J18" s="401"/>
      <c r="K18" s="401"/>
    </row>
    <row r="19" spans="1:13" ht="21.75" customHeight="1" x14ac:dyDescent="0.5">
      <c r="A19" s="406"/>
      <c r="B19" s="630" t="s">
        <v>93</v>
      </c>
      <c r="C19" s="401"/>
      <c r="D19" s="556"/>
      <c r="E19" s="398"/>
      <c r="F19" s="399"/>
      <c r="G19" s="400"/>
      <c r="H19" s="400"/>
      <c r="I19" s="400"/>
      <c r="J19" s="401"/>
      <c r="K19" s="401"/>
    </row>
    <row r="20" spans="1:13" ht="21.75" customHeight="1" x14ac:dyDescent="0.5">
      <c r="A20" s="406">
        <v>3.1</v>
      </c>
      <c r="B20" s="402" t="str">
        <f>'[5]อื่น ๆ'!$B$57</f>
        <v xml:space="preserve">สายยางอ่อน dia. 1/2 "   </v>
      </c>
      <c r="C20" s="401"/>
      <c r="D20" s="556"/>
      <c r="E20" s="398" t="str">
        <f>'[5]อื่น ๆ'!$C$57</f>
        <v>ม.</v>
      </c>
      <c r="F20" s="469" t="s">
        <v>65</v>
      </c>
      <c r="G20" s="631" t="s">
        <v>65</v>
      </c>
      <c r="H20" s="569" t="s">
        <v>65</v>
      </c>
      <c r="I20" s="631" t="str">
        <f>IF(H20="-","-",D20*H20)</f>
        <v>-</v>
      </c>
      <c r="J20" s="632">
        <f>SUM(G20,I20)</f>
        <v>0</v>
      </c>
      <c r="K20" s="401"/>
    </row>
    <row r="21" spans="1:13" ht="21.75" customHeight="1" x14ac:dyDescent="0.5">
      <c r="A21" s="406">
        <v>3.2</v>
      </c>
      <c r="B21" s="402" t="str">
        <f>'[5]อื่น ๆ'!$B$60</f>
        <v>เสารับท่อส่งน้ำดิบ ด้านทางส่งน้ำ</v>
      </c>
      <c r="C21" s="401"/>
      <c r="D21" s="556">
        <v>8</v>
      </c>
      <c r="E21" s="398" t="str">
        <f>'[5]อื่น ๆ'!$C$60</f>
        <v>ช่วง</v>
      </c>
      <c r="F21" s="399">
        <v>4650</v>
      </c>
      <c r="G21" s="400">
        <f>IF(F21="-","-",D21*F21)</f>
        <v>37200</v>
      </c>
      <c r="H21" s="569" t="s">
        <v>65</v>
      </c>
      <c r="I21" s="631" t="str">
        <f>IF(H21="-","-",D21*H21)</f>
        <v>-</v>
      </c>
      <c r="J21" s="626">
        <f>SUM(G21,I21)</f>
        <v>37200</v>
      </c>
      <c r="K21" s="401"/>
    </row>
    <row r="22" spans="1:13" ht="21.75" customHeight="1" x14ac:dyDescent="0.5">
      <c r="A22" s="406"/>
      <c r="B22" s="633"/>
      <c r="C22" s="401"/>
      <c r="D22" s="556"/>
      <c r="E22" s="398"/>
      <c r="F22" s="399"/>
      <c r="G22" s="400"/>
      <c r="H22" s="400"/>
      <c r="I22" s="400"/>
      <c r="J22" s="401"/>
      <c r="K22" s="401"/>
    </row>
    <row r="23" spans="1:13" ht="21.75" customHeight="1" x14ac:dyDescent="0.5">
      <c r="A23" s="406"/>
      <c r="B23" s="630" t="s">
        <v>97</v>
      </c>
      <c r="C23" s="401"/>
      <c r="D23" s="556" t="s">
        <v>7</v>
      </c>
      <c r="E23" s="398"/>
      <c r="F23" s="399"/>
      <c r="G23" s="400"/>
      <c r="H23" s="399"/>
      <c r="I23" s="399"/>
      <c r="J23" s="405"/>
      <c r="K23" s="401"/>
    </row>
    <row r="24" spans="1:13" ht="21.75" customHeight="1" x14ac:dyDescent="0.5">
      <c r="A24" s="406">
        <v>4.0999999999999996</v>
      </c>
      <c r="B24" s="395" t="s">
        <v>239</v>
      </c>
      <c r="C24" s="401"/>
      <c r="D24" s="634"/>
      <c r="E24" s="398" t="str">
        <f>[5]ประตูน้ำ!$C$61</f>
        <v>ชุด</v>
      </c>
      <c r="F24" s="469" t="s">
        <v>65</v>
      </c>
      <c r="G24" s="631" t="str">
        <f>IF(F24="-","-",D24*F24)</f>
        <v>-</v>
      </c>
      <c r="H24" s="469">
        <v>0</v>
      </c>
      <c r="I24" s="631">
        <f>IF(H24="-","-",D24*H24)</f>
        <v>0</v>
      </c>
      <c r="J24" s="625">
        <f>SUM(G24,I24)</f>
        <v>0</v>
      </c>
      <c r="K24" s="401"/>
    </row>
    <row r="25" spans="1:13" ht="21.75" customHeight="1" x14ac:dyDescent="0.5">
      <c r="A25" s="562"/>
      <c r="B25" s="402"/>
      <c r="C25" s="401"/>
      <c r="D25" s="556"/>
      <c r="E25" s="398"/>
      <c r="F25" s="399"/>
      <c r="G25" s="400"/>
      <c r="H25" s="399"/>
      <c r="I25" s="399"/>
      <c r="J25" s="405"/>
      <c r="K25" s="401"/>
    </row>
    <row r="26" spans="1:13" ht="21.75" customHeight="1" x14ac:dyDescent="0.5">
      <c r="A26" s="478"/>
      <c r="B26" s="395"/>
      <c r="C26" s="455" t="s">
        <v>44</v>
      </c>
      <c r="D26" s="479"/>
      <c r="E26" s="480"/>
      <c r="F26" s="481"/>
      <c r="G26" s="483">
        <f>SUM(G9:G25)</f>
        <v>78760</v>
      </c>
      <c r="H26" s="482"/>
      <c r="I26" s="483">
        <f>SUM(I9:I25)</f>
        <v>3250</v>
      </c>
      <c r="J26" s="484">
        <f>SUM(J9:J25)</f>
        <v>82010</v>
      </c>
      <c r="K26" s="539"/>
    </row>
    <row r="27" spans="1:13" ht="21.75" customHeight="1" x14ac:dyDescent="0.5">
      <c r="A27" s="385"/>
      <c r="B27" s="430"/>
      <c r="C27" s="419" t="s">
        <v>59</v>
      </c>
      <c r="D27" s="431"/>
      <c r="E27" s="387"/>
      <c r="F27" s="432"/>
      <c r="G27" s="433"/>
      <c r="H27" s="434"/>
      <c r="I27" s="433"/>
      <c r="J27" s="435">
        <f>ROUNDDOWN(J26,-1)</f>
        <v>82010</v>
      </c>
      <c r="K27" s="620"/>
    </row>
    <row r="28" spans="1:13" s="51" customFormat="1" ht="21.75" customHeight="1" x14ac:dyDescent="0.5">
      <c r="A28" s="442"/>
      <c r="B28" s="443"/>
      <c r="C28" s="444"/>
      <c r="D28" s="445"/>
      <c r="E28" s="369"/>
      <c r="F28" s="446"/>
      <c r="G28" s="447"/>
      <c r="H28" s="564"/>
      <c r="I28" s="447"/>
      <c r="J28" s="447"/>
      <c r="K28" s="443"/>
    </row>
    <row r="29" spans="1:13" ht="21.75" customHeight="1" x14ac:dyDescent="0.5">
      <c r="A29" s="442"/>
      <c r="B29" s="443"/>
      <c r="C29" s="444"/>
      <c r="D29" s="445"/>
      <c r="E29" s="369"/>
      <c r="F29" s="446"/>
      <c r="G29" s="447"/>
      <c r="H29" s="1323"/>
      <c r="I29" s="1323"/>
      <c r="J29" s="1323"/>
      <c r="K29" s="1323"/>
    </row>
    <row r="30" spans="1:13" s="694" customFormat="1" ht="21.75" customHeight="1" x14ac:dyDescent="0.4">
      <c r="A30" s="1206"/>
      <c r="B30" s="1206"/>
      <c r="C30" s="692"/>
      <c r="D30" s="692"/>
      <c r="E30" s="692"/>
      <c r="F30" s="692"/>
      <c r="G30" s="726"/>
      <c r="H30" s="1273"/>
      <c r="I30" s="1273"/>
      <c r="J30" s="1273"/>
      <c r="K30" s="1273"/>
      <c r="L30" s="693"/>
      <c r="M30" s="693"/>
    </row>
    <row r="31" spans="1:13" s="694" customFormat="1" ht="20.25" x14ac:dyDescent="0.4">
      <c r="A31" s="1313"/>
      <c r="B31" s="1313"/>
      <c r="C31" s="1206"/>
      <c r="D31" s="1206"/>
      <c r="E31" s="1206"/>
      <c r="F31" s="726"/>
      <c r="G31" s="726"/>
      <c r="H31" s="1206"/>
      <c r="I31" s="1206"/>
      <c r="J31" s="1206"/>
      <c r="K31" s="1206"/>
      <c r="L31" s="693"/>
      <c r="M31" s="693"/>
    </row>
    <row r="32" spans="1:13" s="694" customFormat="1" ht="20.25" x14ac:dyDescent="0.4">
      <c r="A32" s="1313"/>
      <c r="B32" s="1313"/>
      <c r="C32" s="1206"/>
      <c r="D32" s="1206"/>
      <c r="E32" s="1206"/>
      <c r="F32" s="726"/>
      <c r="G32" s="726"/>
      <c r="H32" s="1206"/>
      <c r="I32" s="1206"/>
      <c r="J32" s="1206"/>
      <c r="K32" s="1206"/>
      <c r="L32" s="693"/>
      <c r="M32" s="693"/>
    </row>
    <row r="33" spans="1:14" s="694" customFormat="1" ht="20.25" x14ac:dyDescent="0.4">
      <c r="A33" s="763"/>
      <c r="B33" s="763"/>
      <c r="C33" s="726"/>
      <c r="D33" s="726"/>
      <c r="E33" s="726"/>
      <c r="F33" s="726"/>
      <c r="G33" s="726"/>
      <c r="H33" s="726"/>
      <c r="I33" s="726"/>
      <c r="J33" s="726"/>
      <c r="K33" s="726"/>
      <c r="L33" s="693"/>
      <c r="M33" s="693"/>
    </row>
    <row r="34" spans="1:14" s="694" customFormat="1" ht="21.75" customHeight="1" x14ac:dyDescent="0.4">
      <c r="A34" s="1206"/>
      <c r="B34" s="1206"/>
      <c r="C34" s="692"/>
      <c r="D34" s="692"/>
      <c r="E34" s="692"/>
      <c r="F34" s="692"/>
      <c r="G34" s="726"/>
      <c r="H34" s="692"/>
      <c r="I34" s="692"/>
      <c r="J34" s="692"/>
      <c r="K34" s="692"/>
      <c r="L34" s="693"/>
      <c r="M34" s="693"/>
    </row>
    <row r="35" spans="1:14" s="694" customFormat="1" ht="21.75" customHeight="1" x14ac:dyDescent="0.4">
      <c r="A35" s="691"/>
      <c r="B35" s="691"/>
      <c r="C35" s="1206"/>
      <c r="D35" s="1206"/>
      <c r="E35" s="1206"/>
      <c r="F35" s="726"/>
      <c r="G35" s="692"/>
      <c r="H35" s="1206"/>
      <c r="I35" s="1206"/>
      <c r="J35" s="1206"/>
      <c r="K35" s="1206"/>
      <c r="L35" s="692"/>
      <c r="M35" s="693"/>
    </row>
    <row r="36" spans="1:14" s="694" customFormat="1" ht="21.75" customHeight="1" x14ac:dyDescent="0.4">
      <c r="A36" s="691"/>
      <c r="C36" s="1206"/>
      <c r="D36" s="1206"/>
      <c r="E36" s="1206"/>
      <c r="F36" s="692"/>
      <c r="G36" s="692"/>
      <c r="H36" s="1206"/>
      <c r="I36" s="1206"/>
      <c r="J36" s="1206"/>
      <c r="K36" s="1206"/>
      <c r="L36" s="692"/>
      <c r="M36" s="692"/>
      <c r="N36" s="693"/>
    </row>
    <row r="37" spans="1:14" s="694" customFormat="1" ht="21.75" customHeight="1" x14ac:dyDescent="0.4">
      <c r="A37" s="691"/>
      <c r="B37" s="1383"/>
      <c r="C37" s="1383"/>
      <c r="D37" s="1383"/>
      <c r="E37" s="1383"/>
      <c r="F37" s="1383"/>
      <c r="G37" s="692"/>
      <c r="H37" s="1206"/>
      <c r="I37" s="1206"/>
      <c r="J37" s="1206"/>
      <c r="K37" s="1206"/>
      <c r="L37" s="692"/>
      <c r="M37" s="692"/>
      <c r="N37" s="693"/>
    </row>
    <row r="38" spans="1:14" ht="23.25" x14ac:dyDescent="0.5">
      <c r="A38" s="516"/>
      <c r="B38" s="443"/>
      <c r="C38" s="443"/>
      <c r="D38" s="525"/>
      <c r="E38" s="525"/>
      <c r="F38" s="1385"/>
      <c r="G38" s="1385"/>
      <c r="H38" s="1385"/>
      <c r="I38" s="1385"/>
      <c r="J38" s="1385"/>
      <c r="K38" s="1385"/>
      <c r="L38" s="518"/>
      <c r="M38" s="517"/>
    </row>
    <row r="39" spans="1:14" s="51" customFormat="1" ht="21.75" customHeight="1" x14ac:dyDescent="0.5">
      <c r="A39" s="442"/>
      <c r="B39" s="443"/>
      <c r="C39" s="444"/>
      <c r="D39" s="445"/>
      <c r="E39" s="369"/>
      <c r="F39" s="446"/>
      <c r="G39" s="447"/>
      <c r="H39" s="564"/>
      <c r="I39" s="447"/>
      <c r="J39" s="447"/>
      <c r="K39" s="443"/>
    </row>
    <row r="40" spans="1:14" ht="21.75" customHeight="1" x14ac:dyDescent="0.5"/>
    <row r="41" spans="1:14" ht="21.75" customHeight="1" x14ac:dyDescent="0.5"/>
    <row r="42" spans="1:14" ht="21.75" customHeight="1" x14ac:dyDescent="0.5"/>
    <row r="43" spans="1:14" ht="21.75" customHeight="1" x14ac:dyDescent="0.5"/>
    <row r="44" spans="1:14" ht="21.75" customHeight="1" x14ac:dyDescent="0.5"/>
    <row r="45" spans="1:14" ht="21.75" customHeight="1" x14ac:dyDescent="0.5"/>
    <row r="46" spans="1:14" ht="21.75" customHeight="1" x14ac:dyDescent="0.5"/>
    <row r="47" spans="1:14" ht="21.75" customHeight="1" x14ac:dyDescent="0.5"/>
    <row r="48" spans="1:14" ht="21.75" customHeight="1" x14ac:dyDescent="0.5"/>
    <row r="49" ht="21.75" customHeight="1" x14ac:dyDescent="0.5"/>
    <row r="50" ht="21.75" customHeight="1" x14ac:dyDescent="0.5"/>
    <row r="51" ht="21.75" customHeight="1" x14ac:dyDescent="0.5"/>
    <row r="52" ht="21.75" customHeight="1" x14ac:dyDescent="0.5"/>
    <row r="53" ht="21.75" customHeight="1" x14ac:dyDescent="0.5"/>
    <row r="54" ht="21.75" customHeight="1" x14ac:dyDescent="0.5"/>
    <row r="55" ht="21.75" customHeight="1" x14ac:dyDescent="0.5"/>
    <row r="56" ht="21.75" customHeight="1" x14ac:dyDescent="0.5"/>
    <row r="57" ht="21.75" customHeight="1" x14ac:dyDescent="0.5"/>
    <row r="58" ht="21.75" customHeight="1" x14ac:dyDescent="0.5"/>
    <row r="59" ht="21.75" customHeight="1" x14ac:dyDescent="0.5"/>
    <row r="60" ht="21.75" customHeight="1" x14ac:dyDescent="0.5"/>
    <row r="61" ht="21.75" customHeight="1" x14ac:dyDescent="0.5"/>
    <row r="62" ht="21.75" customHeight="1" x14ac:dyDescent="0.5"/>
    <row r="63" ht="21.75" customHeight="1" x14ac:dyDescent="0.5"/>
    <row r="64" ht="21.75" customHeight="1" x14ac:dyDescent="0.5"/>
    <row r="65" ht="21.75" customHeight="1" x14ac:dyDescent="0.5"/>
    <row r="66" ht="21.75" customHeight="1" x14ac:dyDescent="0.5"/>
    <row r="67" ht="21.75" customHeight="1" x14ac:dyDescent="0.5"/>
    <row r="68" ht="21.75" customHeight="1" x14ac:dyDescent="0.5"/>
    <row r="69" ht="21.75" customHeight="1" x14ac:dyDescent="0.5"/>
    <row r="70" ht="21.75" customHeight="1" x14ac:dyDescent="0.5"/>
    <row r="71" ht="21.75" customHeight="1" x14ac:dyDescent="0.5"/>
    <row r="72" ht="21.75" customHeight="1" x14ac:dyDescent="0.5"/>
    <row r="73" ht="21.75" customHeight="1" x14ac:dyDescent="0.5"/>
    <row r="74" ht="21.75" customHeight="1" x14ac:dyDescent="0.5"/>
    <row r="75" ht="21.75" customHeight="1" x14ac:dyDescent="0.5"/>
    <row r="76" ht="21.75" customHeight="1" x14ac:dyDescent="0.5"/>
    <row r="77" ht="21.75" customHeight="1" x14ac:dyDescent="0.5"/>
    <row r="78" ht="21.75" customHeight="1" x14ac:dyDescent="0.5"/>
    <row r="79" ht="21.75" customHeight="1" x14ac:dyDescent="0.5"/>
    <row r="80" ht="21.75" customHeight="1" x14ac:dyDescent="0.5"/>
    <row r="81" ht="21.75" customHeight="1" x14ac:dyDescent="0.5"/>
    <row r="82" ht="21.75" customHeight="1" x14ac:dyDescent="0.5"/>
    <row r="83" ht="21.75" customHeight="1" x14ac:dyDescent="0.5"/>
    <row r="84" ht="21.75" customHeight="1" x14ac:dyDescent="0.5"/>
    <row r="85" ht="21.75" customHeight="1" x14ac:dyDescent="0.5"/>
    <row r="86" ht="21.75" customHeight="1" x14ac:dyDescent="0.5"/>
    <row r="87" ht="21.75" customHeight="1" x14ac:dyDescent="0.5"/>
    <row r="88" ht="21.75" customHeight="1" x14ac:dyDescent="0.5"/>
    <row r="89" ht="21.75" customHeight="1" x14ac:dyDescent="0.5"/>
    <row r="90" ht="21.75" customHeight="1" x14ac:dyDescent="0.5"/>
    <row r="91" ht="21.75" customHeight="1" x14ac:dyDescent="0.5"/>
    <row r="92" ht="21.75" customHeight="1" x14ac:dyDescent="0.5"/>
    <row r="93" ht="21.75" customHeight="1" x14ac:dyDescent="0.5"/>
    <row r="94" ht="21.75" customHeight="1" x14ac:dyDescent="0.5"/>
    <row r="95" ht="21.75" customHeight="1" x14ac:dyDescent="0.5"/>
    <row r="96" ht="21.75" customHeight="1" x14ac:dyDescent="0.5"/>
    <row r="97" ht="21.75" customHeight="1" x14ac:dyDescent="0.5"/>
    <row r="98" ht="21.75" customHeight="1" x14ac:dyDescent="0.5"/>
    <row r="99" ht="21.75" customHeight="1" x14ac:dyDescent="0.5"/>
    <row r="100" ht="21.75" customHeight="1" x14ac:dyDescent="0.5"/>
    <row r="101" ht="21.75" customHeight="1" x14ac:dyDescent="0.5"/>
    <row r="102" ht="21.75" customHeight="1" x14ac:dyDescent="0.5"/>
    <row r="103" ht="21.75" customHeight="1" x14ac:dyDescent="0.5"/>
    <row r="104" ht="21.75" customHeight="1" x14ac:dyDescent="0.5"/>
    <row r="105" ht="21.75" customHeight="1" x14ac:dyDescent="0.5"/>
    <row r="106" ht="21.75" customHeight="1" x14ac:dyDescent="0.5"/>
    <row r="107" ht="21.75" customHeight="1" x14ac:dyDescent="0.5"/>
    <row r="108" ht="21.75" customHeight="1" x14ac:dyDescent="0.5"/>
    <row r="109" ht="21.75" customHeight="1" x14ac:dyDescent="0.5"/>
    <row r="110" ht="21.75" customHeight="1" x14ac:dyDescent="0.5"/>
    <row r="111" ht="21.75" customHeight="1" x14ac:dyDescent="0.5"/>
    <row r="112" ht="21.75" customHeight="1" x14ac:dyDescent="0.5"/>
    <row r="113" ht="21.75" customHeight="1" x14ac:dyDescent="0.5"/>
    <row r="114" ht="21.75" customHeight="1" x14ac:dyDescent="0.5"/>
    <row r="115" ht="21.75" customHeight="1" x14ac:dyDescent="0.5"/>
    <row r="116" ht="21.75" customHeight="1" x14ac:dyDescent="0.5"/>
    <row r="117" ht="21.75" customHeight="1" x14ac:dyDescent="0.5"/>
    <row r="118" ht="21.75" customHeight="1" x14ac:dyDescent="0.5"/>
    <row r="119" ht="21.75" customHeight="1" x14ac:dyDescent="0.5"/>
    <row r="120" ht="21.75" customHeight="1" x14ac:dyDescent="0.5"/>
    <row r="121" ht="21.75" customHeight="1" x14ac:dyDescent="0.5"/>
    <row r="122" ht="21.75" customHeight="1" x14ac:dyDescent="0.5"/>
    <row r="123" ht="21.75" customHeight="1" x14ac:dyDescent="0.5"/>
    <row r="124" ht="21.75" customHeight="1" x14ac:dyDescent="0.5"/>
    <row r="125" ht="21.75" customHeight="1" x14ac:dyDescent="0.5"/>
    <row r="126" ht="21.75" customHeight="1" x14ac:dyDescent="0.5"/>
  </sheetData>
  <mergeCells count="23">
    <mergeCell ref="F38:K38"/>
    <mergeCell ref="H32:K32"/>
    <mergeCell ref="C35:E35"/>
    <mergeCell ref="H35:K35"/>
    <mergeCell ref="C36:E36"/>
    <mergeCell ref="H36:K36"/>
    <mergeCell ref="B37:F37"/>
    <mergeCell ref="H37:K37"/>
    <mergeCell ref="A32:B32"/>
    <mergeCell ref="C32:E32"/>
    <mergeCell ref="A34:B34"/>
    <mergeCell ref="A31:B31"/>
    <mergeCell ref="C31:E31"/>
    <mergeCell ref="H31:K31"/>
    <mergeCell ref="B6:C7"/>
    <mergeCell ref="A6:A7"/>
    <mergeCell ref="D6:E7"/>
    <mergeCell ref="K6:K7"/>
    <mergeCell ref="F6:G6"/>
    <mergeCell ref="H6:I6"/>
    <mergeCell ref="H29:K29"/>
    <mergeCell ref="A30:B30"/>
    <mergeCell ref="H30:K30"/>
  </mergeCells>
  <phoneticPr fontId="30" type="noConversion"/>
  <pageMargins left="0.39370078740157483" right="0.19685039370078741" top="0.78740157480314965" bottom="0.39370078740157483" header="0.51181102362204722" footer="0.51181102362204722"/>
  <pageSetup paperSize="9" scale="88" orientation="portrait" r:id="rId1"/>
  <headerFooter alignWithMargins="0">
    <oddHeader>&amp;Rแบบ ปร.4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opLeftCell="A22" zoomScaleNormal="100" zoomScaleSheetLayoutView="75" workbookViewId="0">
      <selection activeCell="A30" sqref="A30:XFD38"/>
    </sheetView>
  </sheetViews>
  <sheetFormatPr defaultRowHeight="21.75" x14ac:dyDescent="0.5"/>
  <cols>
    <col min="1" max="1" width="6.85546875" style="193" customWidth="1"/>
    <col min="2" max="2" width="25.7109375" style="193" customWidth="1"/>
    <col min="3" max="3" width="24.85546875" style="193" customWidth="1"/>
    <col min="4" max="4" width="4" style="193" bestFit="1" customWidth="1"/>
    <col min="5" max="5" width="6.85546875" style="193" bestFit="1" customWidth="1"/>
    <col min="6" max="6" width="10.140625" style="193" customWidth="1"/>
    <col min="7" max="7" width="10.28515625" style="193" customWidth="1"/>
    <col min="8" max="8" width="10" style="193" customWidth="1"/>
    <col min="9" max="9" width="8.85546875" style="193" customWidth="1"/>
    <col min="10" max="10" width="10.28515625" style="193" bestFit="1" customWidth="1"/>
    <col min="11" max="11" width="8" style="193" bestFit="1" customWidth="1"/>
    <col min="12" max="15" width="9.140625" style="193"/>
    <col min="16" max="16384" width="9.140625" style="118"/>
  </cols>
  <sheetData>
    <row r="1" spans="1:11" s="51" customFormat="1" ht="21.75" customHeight="1" x14ac:dyDescent="0.5">
      <c r="A1" s="1325" t="s">
        <v>50</v>
      </c>
      <c r="B1" s="1325"/>
      <c r="C1" s="493" t="s">
        <v>43</v>
      </c>
      <c r="D1" s="619"/>
      <c r="E1" s="360"/>
      <c r="F1" s="361"/>
      <c r="G1" s="362"/>
      <c r="H1" s="362"/>
      <c r="I1" s="361"/>
      <c r="J1" s="363"/>
      <c r="K1" s="364"/>
    </row>
    <row r="2" spans="1:11" s="51" customFormat="1" ht="21.75" customHeight="1" x14ac:dyDescent="0.5">
      <c r="A2" s="1326" t="str">
        <f>'[6]แบบ ปร.6'!$A$2</f>
        <v>สถานที่ก่อสร้าง</v>
      </c>
      <c r="B2" s="1326"/>
      <c r="C2" s="510" t="str">
        <f>โรงสูบน้ำ!C2</f>
        <v>บ้านหัวตลาด หมู่ที่ 4 ตำบลสำพะเนียง อำเภอโนนแดง จังหวัดนครราชสีมา</v>
      </c>
      <c r="D2" s="510"/>
      <c r="E2" s="510"/>
      <c r="F2" s="510"/>
      <c r="G2" s="510"/>
      <c r="H2" s="489"/>
      <c r="I2" s="365"/>
      <c r="J2" s="366"/>
      <c r="K2" s="367"/>
    </row>
    <row r="3" spans="1:11" s="51" customFormat="1" ht="21.75" customHeight="1" x14ac:dyDescent="0.5">
      <c r="A3" s="1326" t="s">
        <v>368</v>
      </c>
      <c r="B3" s="1326"/>
      <c r="C3" s="510" t="str">
        <f>โรงสูบน้ำ!C3</f>
        <v>สำนักบริหารจัดการน้ำ  กรมทรัพยากรน้ำ</v>
      </c>
      <c r="D3" s="493"/>
      <c r="E3" s="493"/>
      <c r="F3" s="493"/>
      <c r="G3" s="493"/>
      <c r="H3" s="489" t="s">
        <v>16</v>
      </c>
      <c r="I3" s="514" t="s">
        <v>51</v>
      </c>
      <c r="J3" s="366"/>
      <c r="K3" s="367"/>
    </row>
    <row r="4" spans="1:11" s="51" customFormat="1" ht="21.75" customHeight="1" x14ac:dyDescent="0.5">
      <c r="A4" s="1326"/>
      <c r="B4" s="1326"/>
      <c r="C4" s="510"/>
      <c r="D4" s="510"/>
      <c r="E4" s="510"/>
      <c r="F4" s="510"/>
      <c r="G4" s="510"/>
      <c r="H4" s="489"/>
      <c r="I4" s="1007"/>
      <c r="J4" s="1182"/>
      <c r="K4" s="1007"/>
    </row>
    <row r="5" spans="1:11" s="51" customFormat="1" ht="21.75" customHeight="1" x14ac:dyDescent="0.5">
      <c r="A5" s="61"/>
      <c r="B5" s="370"/>
      <c r="C5" s="370"/>
      <c r="D5" s="371"/>
      <c r="E5" s="370"/>
      <c r="F5" s="372"/>
      <c r="G5" s="373"/>
      <c r="H5" s="373"/>
      <c r="I5" s="372"/>
      <c r="J5" s="374"/>
      <c r="K5" s="375"/>
    </row>
    <row r="6" spans="1:11" s="77" customFormat="1" ht="21.75" customHeight="1" x14ac:dyDescent="0.5">
      <c r="A6" s="1306" t="s">
        <v>3</v>
      </c>
      <c r="B6" s="1318" t="s">
        <v>21</v>
      </c>
      <c r="C6" s="1319"/>
      <c r="D6" s="1314" t="s">
        <v>54</v>
      </c>
      <c r="E6" s="1315"/>
      <c r="F6" s="1388" t="s">
        <v>55</v>
      </c>
      <c r="G6" s="1389"/>
      <c r="H6" s="1388" t="s">
        <v>56</v>
      </c>
      <c r="I6" s="1389"/>
      <c r="J6" s="376" t="s">
        <v>57</v>
      </c>
      <c r="K6" s="1386" t="s">
        <v>10</v>
      </c>
    </row>
    <row r="7" spans="1:11" s="77" customFormat="1" ht="21.75" customHeight="1" x14ac:dyDescent="0.5">
      <c r="A7" s="1307"/>
      <c r="B7" s="1320"/>
      <c r="C7" s="1321"/>
      <c r="D7" s="1316"/>
      <c r="E7" s="1317"/>
      <c r="F7" s="390" t="s">
        <v>58</v>
      </c>
      <c r="G7" s="391" t="s">
        <v>49</v>
      </c>
      <c r="H7" s="390" t="s">
        <v>58</v>
      </c>
      <c r="I7" s="392" t="s">
        <v>49</v>
      </c>
      <c r="J7" s="385" t="s">
        <v>8</v>
      </c>
      <c r="K7" s="1387"/>
    </row>
    <row r="8" spans="1:11" s="77" customFormat="1" ht="21.75" customHeight="1" x14ac:dyDescent="0.5">
      <c r="A8" s="406">
        <v>1</v>
      </c>
      <c r="B8" s="462" t="str">
        <f>[5]PVC1!$B$309</f>
        <v>ท่อ PVC.ยาว 4 ม. ชั้น 8. 5 ปลายเรียบ dia 6"+ ข้อต่อ 1 อัน</v>
      </c>
      <c r="C8" s="480"/>
      <c r="D8" s="496" t="s">
        <v>65</v>
      </c>
      <c r="E8" s="1162" t="str">
        <f>[5]PVC1!$C$309</f>
        <v>ท่อน</v>
      </c>
      <c r="F8" s="635" t="s">
        <v>65</v>
      </c>
      <c r="G8" s="636" t="str">
        <f>IF(F8="-","-",D8*F8)</f>
        <v>-</v>
      </c>
      <c r="H8" s="635" t="s">
        <v>65</v>
      </c>
      <c r="I8" s="636" t="str">
        <f>IF(H8="-","-",H8*D8)</f>
        <v>-</v>
      </c>
      <c r="J8" s="636">
        <f>SUM(G8,I8)</f>
        <v>0</v>
      </c>
      <c r="K8" s="401"/>
    </row>
    <row r="9" spans="1:11" s="77" customFormat="1" ht="21.75" customHeight="1" x14ac:dyDescent="0.5">
      <c r="A9" s="406"/>
      <c r="B9" s="462"/>
      <c r="C9" s="480"/>
      <c r="D9" s="496"/>
      <c r="E9" s="1162"/>
      <c r="F9" s="635"/>
      <c r="G9" s="636"/>
      <c r="H9" s="635"/>
      <c r="I9" s="636"/>
      <c r="J9" s="636"/>
      <c r="K9" s="401"/>
    </row>
    <row r="10" spans="1:11" s="77" customFormat="1" ht="21.75" customHeight="1" x14ac:dyDescent="0.5">
      <c r="A10" s="406">
        <v>2</v>
      </c>
      <c r="B10" s="462" t="str">
        <f>[5]PVC1!$B$308</f>
        <v>ท่อ PVC.ยาว 4 ม. ชั้น 8. 5 ปลายเรียบ dia 5"+ ข้อต่อ 1 อัน</v>
      </c>
      <c r="C10" s="480"/>
      <c r="D10" s="1191" t="s">
        <v>65</v>
      </c>
      <c r="E10" s="1162" t="str">
        <f>[5]PVC1!$C$308</f>
        <v>ท่อน</v>
      </c>
      <c r="F10" s="1120" t="s">
        <v>65</v>
      </c>
      <c r="G10" s="1121" t="s">
        <v>65</v>
      </c>
      <c r="H10" s="1122" t="s">
        <v>65</v>
      </c>
      <c r="I10" s="1123" t="str">
        <f>IF(H10="-","-",H10*D10)</f>
        <v>-</v>
      </c>
      <c r="J10" s="625">
        <f>SUM(G10,I10)</f>
        <v>0</v>
      </c>
      <c r="K10" s="401"/>
    </row>
    <row r="11" spans="1:11" s="77" customFormat="1" ht="21.75" customHeight="1" x14ac:dyDescent="0.5">
      <c r="A11" s="406"/>
      <c r="B11" s="462"/>
      <c r="C11" s="480"/>
      <c r="D11" s="496"/>
      <c r="E11" s="1162"/>
      <c r="F11" s="1124"/>
      <c r="G11" s="595"/>
      <c r="H11" s="1122"/>
      <c r="I11" s="404"/>
      <c r="J11" s="405"/>
      <c r="K11" s="401"/>
    </row>
    <row r="12" spans="1:11" s="77" customFormat="1" ht="21.75" customHeight="1" x14ac:dyDescent="0.5">
      <c r="A12" s="406">
        <v>3</v>
      </c>
      <c r="B12" s="462" t="str">
        <f>[5]PVC1!$B$307</f>
        <v>ท่อ PVC.ยาว 4 ม. ชั้น 8. 5 ปลายเรียบ dia 4"+ ข้อต่อ 1 อัน</v>
      </c>
      <c r="C12" s="480"/>
      <c r="D12" s="496">
        <v>50</v>
      </c>
      <c r="E12" s="1162" t="str">
        <f>[5]PVC1!$C$307</f>
        <v>ท่อน</v>
      </c>
      <c r="F12" s="1125">
        <v>623</v>
      </c>
      <c r="G12" s="560">
        <f>IF(F12="-","-",D12*F12)</f>
        <v>31150</v>
      </c>
      <c r="H12" s="497">
        <v>160</v>
      </c>
      <c r="I12" s="404">
        <f>IF(H12="-","-",H12*D12)</f>
        <v>8000</v>
      </c>
      <c r="J12" s="405">
        <f>SUM(G12,I12)</f>
        <v>39150</v>
      </c>
      <c r="K12" s="401"/>
    </row>
    <row r="13" spans="1:11" s="77" customFormat="1" ht="21.75" customHeight="1" x14ac:dyDescent="0.5">
      <c r="A13" s="406"/>
      <c r="B13" s="462"/>
      <c r="C13" s="480"/>
      <c r="D13" s="496"/>
      <c r="E13" s="1162"/>
      <c r="F13" s="1126"/>
      <c r="G13" s="560"/>
      <c r="H13" s="1124"/>
      <c r="I13" s="404"/>
      <c r="J13" s="405"/>
      <c r="K13" s="401"/>
    </row>
    <row r="14" spans="1:11" s="77" customFormat="1" ht="21.75" customHeight="1" x14ac:dyDescent="0.5">
      <c r="A14" s="406">
        <v>4</v>
      </c>
      <c r="B14" s="462" t="str">
        <f>[5]PVC1!$B$306</f>
        <v>ท่อ PVC.ยาว 4 ม. ชั้น 8. 5 ปลายเรียบ dia 3"+ ข้อต่อ 1 อัน</v>
      </c>
      <c r="C14" s="480"/>
      <c r="D14" s="496">
        <v>200</v>
      </c>
      <c r="E14" s="1162" t="str">
        <f>[5]PVC1!$C$306</f>
        <v>ท่อน</v>
      </c>
      <c r="F14" s="1125">
        <v>381</v>
      </c>
      <c r="G14" s="560">
        <f>IF(F14="-","-",D14*F14)</f>
        <v>76200</v>
      </c>
      <c r="H14" s="497">
        <v>120</v>
      </c>
      <c r="I14" s="404">
        <f>IF(H14="-","-",H14*D14)</f>
        <v>24000</v>
      </c>
      <c r="J14" s="405">
        <f>SUM(G14,I14)</f>
        <v>100200</v>
      </c>
      <c r="K14" s="401"/>
    </row>
    <row r="15" spans="1:11" s="77" customFormat="1" ht="21.75" customHeight="1" x14ac:dyDescent="0.5">
      <c r="A15" s="406"/>
      <c r="B15" s="462"/>
      <c r="C15" s="480"/>
      <c r="D15" s="496"/>
      <c r="E15" s="1162"/>
      <c r="F15" s="1127"/>
      <c r="G15" s="560"/>
      <c r="H15" s="1122"/>
      <c r="I15" s="404"/>
      <c r="J15" s="405"/>
      <c r="K15" s="401"/>
    </row>
    <row r="16" spans="1:11" s="77" customFormat="1" ht="21.75" customHeight="1" x14ac:dyDescent="0.5">
      <c r="A16" s="406">
        <v>5</v>
      </c>
      <c r="B16" s="462" t="str">
        <f>[5]PVC1!$B$305</f>
        <v>ท่อ PVC.ยาว 4 ม. ชั้น 8. 5 ปลายเรียบ dia 2 1/2"+ ข้อต่อ 1 อัน</v>
      </c>
      <c r="C16" s="480"/>
      <c r="D16" s="496" t="s">
        <v>65</v>
      </c>
      <c r="E16" s="1162" t="str">
        <f>[5]PVC1!$C$305</f>
        <v>ท่อน</v>
      </c>
      <c r="F16" s="1126" t="s">
        <v>65</v>
      </c>
      <c r="G16" s="569" t="s">
        <v>65</v>
      </c>
      <c r="H16" s="1120" t="s">
        <v>65</v>
      </c>
      <c r="I16" s="1121" t="str">
        <f>IF(H16="-","-",H16*D16)</f>
        <v>-</v>
      </c>
      <c r="J16" s="625">
        <f>SUM(G16,I16)</f>
        <v>0</v>
      </c>
      <c r="K16" s="401"/>
    </row>
    <row r="17" spans="1:15" s="77" customFormat="1" ht="21.75" customHeight="1" x14ac:dyDescent="0.5">
      <c r="A17" s="406"/>
      <c r="B17" s="462"/>
      <c r="C17" s="480"/>
      <c r="D17" s="496"/>
      <c r="E17" s="1162"/>
      <c r="F17" s="1127"/>
      <c r="G17" s="560"/>
      <c r="H17" s="1122"/>
      <c r="I17" s="404"/>
      <c r="J17" s="405"/>
      <c r="K17" s="401"/>
    </row>
    <row r="18" spans="1:15" s="77" customFormat="1" ht="21.75" customHeight="1" x14ac:dyDescent="0.5">
      <c r="A18" s="406">
        <v>6</v>
      </c>
      <c r="B18" s="462" t="str">
        <f>[5]PVC1!$B$304</f>
        <v>ท่อ PVC.ยาว 4 ม. ชั้น 8. 5 ปลายเรียบ dia 2"+ ข้อต่อ 1 อัน</v>
      </c>
      <c r="C18" s="480"/>
      <c r="D18" s="496">
        <v>250</v>
      </c>
      <c r="E18" s="1162" t="str">
        <f>[5]PVC1!$C$304</f>
        <v>ท่อน</v>
      </c>
      <c r="F18" s="1125">
        <v>170</v>
      </c>
      <c r="G18" s="560">
        <f>IF(F18="-","-",D18*F18)</f>
        <v>42500</v>
      </c>
      <c r="H18" s="497">
        <v>90</v>
      </c>
      <c r="I18" s="404">
        <f>IF(H18="-","-",H18*D18)</f>
        <v>22500</v>
      </c>
      <c r="J18" s="405">
        <f>SUM(G18,I18)</f>
        <v>65000</v>
      </c>
      <c r="K18" s="401"/>
    </row>
    <row r="19" spans="1:15" s="77" customFormat="1" ht="21.75" customHeight="1" x14ac:dyDescent="0.5">
      <c r="A19" s="406"/>
      <c r="B19" s="462"/>
      <c r="C19" s="480"/>
      <c r="D19" s="496"/>
      <c r="E19" s="1162"/>
      <c r="F19" s="1127"/>
      <c r="G19" s="560"/>
      <c r="H19" s="1122"/>
      <c r="I19" s="404"/>
      <c r="J19" s="405"/>
      <c r="K19" s="401"/>
    </row>
    <row r="20" spans="1:15" s="77" customFormat="1" ht="21.75" customHeight="1" x14ac:dyDescent="0.5">
      <c r="A20" s="406">
        <v>7</v>
      </c>
      <c r="B20" s="462" t="str">
        <f>[5]PVC1!$B$303</f>
        <v>ท่อ PVC.ยาว 4 ม. ชั้น 8. 5 ปลายเรียบ dia 1 1/2"+ ข้อต่อ 1 อัน</v>
      </c>
      <c r="C20" s="480"/>
      <c r="D20" s="1191">
        <v>250</v>
      </c>
      <c r="E20" s="1162" t="str">
        <f>[5]PVC1!$C$303</f>
        <v>ท่อน</v>
      </c>
      <c r="F20" s="1125">
        <v>110</v>
      </c>
      <c r="G20" s="569">
        <f>IF(F20="-","-",D20*F20)</f>
        <v>27500</v>
      </c>
      <c r="H20" s="463">
        <f>[5]PVC1!$E$303</f>
        <v>68</v>
      </c>
      <c r="I20" s="569">
        <f>IF(H20="-","-",H20*D20)</f>
        <v>17000</v>
      </c>
      <c r="J20" s="405">
        <f>SUM(G20,I20)</f>
        <v>44500</v>
      </c>
      <c r="K20" s="401"/>
    </row>
    <row r="21" spans="1:15" s="77" customFormat="1" ht="21.75" customHeight="1" x14ac:dyDescent="0.5">
      <c r="A21" s="478"/>
      <c r="B21" s="462"/>
      <c r="C21" s="480"/>
      <c r="D21" s="496"/>
      <c r="E21" s="1162"/>
      <c r="F21" s="1128"/>
      <c r="G21" s="595"/>
      <c r="H21" s="1122"/>
      <c r="I21" s="404"/>
      <c r="J21" s="405"/>
      <c r="K21" s="401"/>
    </row>
    <row r="22" spans="1:15" s="77" customFormat="1" ht="21.75" customHeight="1" x14ac:dyDescent="0.5">
      <c r="A22" s="406">
        <v>8</v>
      </c>
      <c r="B22" s="402" t="s">
        <v>188</v>
      </c>
      <c r="C22" s="398"/>
      <c r="D22" s="496">
        <v>15</v>
      </c>
      <c r="E22" s="1162" t="s">
        <v>189</v>
      </c>
      <c r="F22" s="561">
        <v>310</v>
      </c>
      <c r="G22" s="595">
        <f>IF(F22="-","-",D22*F22)</f>
        <v>4650</v>
      </c>
      <c r="H22" s="1120" t="s">
        <v>65</v>
      </c>
      <c r="I22" s="1121" t="str">
        <f>IF(H22="-","-",H22*D22)</f>
        <v>-</v>
      </c>
      <c r="J22" s="405">
        <f>SUM(G22,I22)</f>
        <v>4650</v>
      </c>
      <c r="K22" s="401"/>
    </row>
    <row r="23" spans="1:15" ht="21.75" customHeight="1" x14ac:dyDescent="0.5">
      <c r="A23" s="394">
        <v>9</v>
      </c>
      <c r="B23" s="409" t="s">
        <v>190</v>
      </c>
      <c r="C23" s="438"/>
      <c r="D23" s="397">
        <v>1</v>
      </c>
      <c r="E23" s="398" t="s">
        <v>21</v>
      </c>
      <c r="F23" s="399">
        <v>29000</v>
      </c>
      <c r="G23" s="399">
        <f>F23</f>
        <v>29000</v>
      </c>
      <c r="H23" s="1123">
        <v>0</v>
      </c>
      <c r="I23" s="1123">
        <f>IF(H23="-","-",H23*D23)</f>
        <v>0</v>
      </c>
      <c r="J23" s="405">
        <f>SUM(G23,I23)</f>
        <v>29000</v>
      </c>
      <c r="K23" s="498"/>
    </row>
    <row r="24" spans="1:15" ht="21.75" customHeight="1" x14ac:dyDescent="0.5">
      <c r="A24" s="406"/>
      <c r="B24" s="409"/>
      <c r="C24" s="438"/>
      <c r="D24" s="531"/>
      <c r="E24" s="480"/>
      <c r="F24" s="399"/>
      <c r="G24" s="399"/>
      <c r="H24" s="399"/>
      <c r="I24" s="399"/>
      <c r="J24" s="400"/>
      <c r="K24" s="498"/>
    </row>
    <row r="25" spans="1:15" ht="21.75" customHeight="1" x14ac:dyDescent="0.5">
      <c r="A25" s="406"/>
      <c r="B25" s="409"/>
      <c r="C25" s="438"/>
      <c r="D25" s="531"/>
      <c r="E25" s="480"/>
      <c r="F25" s="481"/>
      <c r="G25" s="481"/>
      <c r="H25" s="481"/>
      <c r="I25" s="481"/>
      <c r="J25" s="483"/>
      <c r="K25" s="498"/>
    </row>
    <row r="26" spans="1:15" ht="21.75" customHeight="1" x14ac:dyDescent="0.5">
      <c r="A26" s="570"/>
      <c r="B26" s="395"/>
      <c r="C26" s="455" t="s">
        <v>44</v>
      </c>
      <c r="D26" s="479"/>
      <c r="E26" s="480"/>
      <c r="F26" s="481"/>
      <c r="G26" s="483">
        <f>SUM(G8:G25)</f>
        <v>211000</v>
      </c>
      <c r="H26" s="482"/>
      <c r="I26" s="483">
        <f>SUM(I8:I25)</f>
        <v>71500</v>
      </c>
      <c r="J26" s="484">
        <f>SUM(J8:J25)</f>
        <v>282500</v>
      </c>
      <c r="K26" s="401"/>
    </row>
    <row r="27" spans="1:15" ht="21.75" customHeight="1" x14ac:dyDescent="0.5">
      <c r="A27" s="570"/>
      <c r="B27" s="395"/>
      <c r="C27" s="455" t="s">
        <v>59</v>
      </c>
      <c r="D27" s="479"/>
      <c r="E27" s="480"/>
      <c r="F27" s="481"/>
      <c r="G27" s="483"/>
      <c r="H27" s="482"/>
      <c r="I27" s="483"/>
      <c r="J27" s="484">
        <f>ROUNDDOWN(J26,-1)</f>
        <v>282500</v>
      </c>
      <c r="K27" s="401"/>
    </row>
    <row r="28" spans="1:15" s="51" customFormat="1" ht="21.75" customHeight="1" x14ac:dyDescent="0.5">
      <c r="A28" s="442"/>
      <c r="B28" s="443"/>
      <c r="C28" s="444"/>
      <c r="D28" s="445"/>
      <c r="E28" s="369"/>
      <c r="F28" s="446"/>
      <c r="G28" s="447"/>
      <c r="H28" s="564"/>
      <c r="I28" s="447"/>
      <c r="J28" s="447"/>
      <c r="K28" s="443"/>
    </row>
    <row r="29" spans="1:15" ht="21.75" customHeight="1" x14ac:dyDescent="0.5">
      <c r="A29" s="442"/>
      <c r="B29" s="443"/>
      <c r="C29" s="444"/>
      <c r="D29" s="445"/>
      <c r="E29" s="369"/>
      <c r="F29" s="446"/>
      <c r="G29" s="447"/>
      <c r="H29" s="1323"/>
      <c r="I29" s="1323"/>
      <c r="J29" s="1323"/>
      <c r="K29" s="1323"/>
      <c r="L29" s="118"/>
      <c r="M29" s="118"/>
      <c r="N29" s="118"/>
      <c r="O29" s="118"/>
    </row>
    <row r="30" spans="1:15" s="694" customFormat="1" ht="21.75" customHeight="1" x14ac:dyDescent="0.4">
      <c r="A30" s="1206"/>
      <c r="B30" s="1206"/>
      <c r="C30" s="692"/>
      <c r="D30" s="692"/>
      <c r="E30" s="692"/>
      <c r="F30" s="726"/>
      <c r="G30" s="1273"/>
      <c r="H30" s="1273"/>
      <c r="I30" s="1273"/>
      <c r="J30" s="1273"/>
      <c r="K30" s="693"/>
      <c r="L30" s="693"/>
    </row>
    <row r="31" spans="1:15" s="694" customFormat="1" ht="20.25" x14ac:dyDescent="0.4">
      <c r="A31" s="1313"/>
      <c r="B31" s="1313"/>
      <c r="C31" s="1206"/>
      <c r="D31" s="1206"/>
      <c r="E31" s="1206"/>
      <c r="F31" s="726"/>
      <c r="G31" s="1206"/>
      <c r="H31" s="1206"/>
      <c r="I31" s="1206"/>
      <c r="J31" s="1206"/>
      <c r="K31" s="693"/>
      <c r="L31" s="693"/>
    </row>
    <row r="32" spans="1:15" s="694" customFormat="1" ht="20.25" x14ac:dyDescent="0.4">
      <c r="A32" s="1313"/>
      <c r="B32" s="1313"/>
      <c r="C32" s="1206"/>
      <c r="D32" s="1206"/>
      <c r="E32" s="1206"/>
      <c r="F32" s="726"/>
      <c r="G32" s="1206"/>
      <c r="H32" s="1206"/>
      <c r="I32" s="1206"/>
      <c r="J32" s="1206"/>
      <c r="K32" s="693"/>
      <c r="L32" s="693"/>
    </row>
    <row r="33" spans="1:14" s="694" customFormat="1" ht="20.25" x14ac:dyDescent="0.4">
      <c r="A33" s="763"/>
      <c r="B33" s="763"/>
      <c r="C33" s="726"/>
      <c r="D33" s="726"/>
      <c r="E33" s="726"/>
      <c r="F33" s="726"/>
      <c r="G33" s="726"/>
      <c r="H33" s="726"/>
      <c r="I33" s="726"/>
      <c r="J33" s="726"/>
      <c r="K33" s="693"/>
      <c r="L33" s="693"/>
    </row>
    <row r="34" spans="1:14" s="694" customFormat="1" ht="21.75" customHeight="1" x14ac:dyDescent="0.4">
      <c r="A34" s="1206"/>
      <c r="B34" s="1206"/>
      <c r="C34" s="692"/>
      <c r="D34" s="692"/>
      <c r="E34" s="692"/>
      <c r="F34" s="726"/>
      <c r="G34" s="692"/>
      <c r="H34" s="692"/>
      <c r="I34" s="692"/>
      <c r="J34" s="692"/>
      <c r="K34" s="693"/>
      <c r="L34" s="693"/>
    </row>
    <row r="35" spans="1:14" s="694" customFormat="1" ht="21.75" customHeight="1" x14ac:dyDescent="0.4">
      <c r="A35" s="691"/>
      <c r="B35" s="691"/>
      <c r="C35" s="1206"/>
      <c r="D35" s="1206"/>
      <c r="E35" s="1206"/>
      <c r="F35" s="692"/>
      <c r="G35" s="1206"/>
      <c r="H35" s="1206"/>
      <c r="I35" s="1206"/>
      <c r="J35" s="1206"/>
      <c r="K35" s="692"/>
      <c r="L35" s="693"/>
    </row>
    <row r="36" spans="1:14" s="694" customFormat="1" ht="21.75" customHeight="1" x14ac:dyDescent="0.4">
      <c r="A36" s="691"/>
      <c r="C36" s="1384"/>
      <c r="D36" s="1384"/>
      <c r="E36" s="1384"/>
      <c r="F36" s="692"/>
      <c r="G36" s="1206"/>
      <c r="H36" s="1206"/>
      <c r="I36" s="1206"/>
      <c r="J36" s="1206"/>
      <c r="K36" s="692"/>
      <c r="L36" s="692"/>
      <c r="M36" s="693"/>
    </row>
    <row r="37" spans="1:14" s="694" customFormat="1" ht="21.75" customHeight="1" x14ac:dyDescent="0.4">
      <c r="A37" s="691"/>
      <c r="B37" s="1383"/>
      <c r="C37" s="1383"/>
      <c r="D37" s="1383"/>
      <c r="E37" s="1383"/>
      <c r="F37" s="1383"/>
      <c r="G37" s="692"/>
      <c r="H37" s="1206"/>
      <c r="I37" s="1206"/>
      <c r="J37" s="1206"/>
      <c r="K37" s="1206"/>
      <c r="L37" s="692"/>
      <c r="M37" s="692"/>
      <c r="N37" s="693"/>
    </row>
    <row r="38" spans="1:14" ht="21.75" customHeight="1" x14ac:dyDescent="0.5">
      <c r="B38" s="448"/>
      <c r="C38" s="448"/>
      <c r="D38" s="448"/>
      <c r="E38" s="448"/>
      <c r="F38" s="448"/>
      <c r="G38" s="448"/>
      <c r="H38" s="448"/>
      <c r="I38" s="448"/>
      <c r="J38" s="448"/>
      <c r="K38" s="448"/>
    </row>
    <row r="39" spans="1:14" ht="21.75" customHeight="1" x14ac:dyDescent="0.5">
      <c r="B39" s="448"/>
      <c r="C39" s="448"/>
      <c r="D39" s="448"/>
      <c r="E39" s="448"/>
      <c r="F39" s="448"/>
      <c r="G39" s="448"/>
      <c r="H39" s="448"/>
      <c r="I39" s="448"/>
      <c r="J39" s="448"/>
      <c r="K39" s="448"/>
    </row>
    <row r="40" spans="1:14" ht="21.75" customHeight="1" x14ac:dyDescent="0.5">
      <c r="B40" s="448"/>
      <c r="C40" s="448"/>
      <c r="D40" s="448"/>
      <c r="E40" s="448"/>
      <c r="F40" s="448"/>
      <c r="G40" s="448"/>
      <c r="H40" s="448"/>
      <c r="I40" s="448"/>
      <c r="J40" s="448"/>
      <c r="K40" s="448"/>
    </row>
    <row r="41" spans="1:14" ht="21.75" customHeight="1" x14ac:dyDescent="0.5"/>
    <row r="42" spans="1:14" ht="21.75" customHeight="1" x14ac:dyDescent="0.5"/>
    <row r="43" spans="1:14" ht="21.75" customHeight="1" x14ac:dyDescent="0.5"/>
    <row r="44" spans="1:14" ht="21.75" customHeight="1" x14ac:dyDescent="0.5"/>
    <row r="45" spans="1:14" ht="21.75" customHeight="1" x14ac:dyDescent="0.5"/>
    <row r="46" spans="1:14" ht="21.75" customHeight="1" x14ac:dyDescent="0.5"/>
    <row r="47" spans="1:14" ht="21.75" customHeight="1" x14ac:dyDescent="0.5"/>
    <row r="48" spans="1:14" ht="21.75" customHeight="1" x14ac:dyDescent="0.5"/>
    <row r="49" ht="21.75" customHeight="1" x14ac:dyDescent="0.5"/>
    <row r="50" ht="21.75" customHeight="1" x14ac:dyDescent="0.5"/>
    <row r="51" ht="21.75" customHeight="1" x14ac:dyDescent="0.5"/>
    <row r="52" ht="21.75" customHeight="1" x14ac:dyDescent="0.5"/>
    <row r="53" ht="21.75" customHeight="1" x14ac:dyDescent="0.5"/>
    <row r="54" ht="21.75" customHeight="1" x14ac:dyDescent="0.5"/>
    <row r="55" ht="21.75" customHeight="1" x14ac:dyDescent="0.5"/>
    <row r="56" ht="21.75" customHeight="1" x14ac:dyDescent="0.5"/>
    <row r="57" ht="21.75" customHeight="1" x14ac:dyDescent="0.5"/>
    <row r="58" ht="21.75" customHeight="1" x14ac:dyDescent="0.5"/>
    <row r="59" ht="21.75" customHeight="1" x14ac:dyDescent="0.5"/>
    <row r="60" ht="21.75" customHeight="1" x14ac:dyDescent="0.5"/>
    <row r="61" ht="21.75" customHeight="1" x14ac:dyDescent="0.5"/>
    <row r="62" ht="21.75" customHeight="1" x14ac:dyDescent="0.5"/>
    <row r="63" ht="21.75" customHeight="1" x14ac:dyDescent="0.5"/>
    <row r="64" ht="21.75" customHeight="1" x14ac:dyDescent="0.5"/>
    <row r="65" ht="21.75" customHeight="1" x14ac:dyDescent="0.5"/>
    <row r="66" ht="21.75" customHeight="1" x14ac:dyDescent="0.5"/>
    <row r="67" ht="21.75" customHeight="1" x14ac:dyDescent="0.5"/>
    <row r="68" ht="21.75" customHeight="1" x14ac:dyDescent="0.5"/>
    <row r="69" ht="21.75" customHeight="1" x14ac:dyDescent="0.5"/>
    <row r="70" ht="21.75" customHeight="1" x14ac:dyDescent="0.5"/>
    <row r="71" ht="21.75" customHeight="1" x14ac:dyDescent="0.5"/>
    <row r="72" ht="21.75" customHeight="1" x14ac:dyDescent="0.5"/>
    <row r="73" ht="21.75" customHeight="1" x14ac:dyDescent="0.5"/>
    <row r="74" ht="21.75" customHeight="1" x14ac:dyDescent="0.5"/>
    <row r="75" ht="21.75" customHeight="1" x14ac:dyDescent="0.5"/>
    <row r="76" ht="21.75" customHeight="1" x14ac:dyDescent="0.5"/>
    <row r="77" ht="21.75" customHeight="1" x14ac:dyDescent="0.5"/>
    <row r="78" ht="21.75" customHeight="1" x14ac:dyDescent="0.5"/>
    <row r="79" ht="21.75" customHeight="1" x14ac:dyDescent="0.5"/>
    <row r="80" ht="21.75" customHeight="1" x14ac:dyDescent="0.5"/>
    <row r="81" ht="21.75" customHeight="1" x14ac:dyDescent="0.5"/>
    <row r="82" ht="21.75" customHeight="1" x14ac:dyDescent="0.5"/>
    <row r="83" ht="21.75" customHeight="1" x14ac:dyDescent="0.5"/>
    <row r="84" ht="21.75" customHeight="1" x14ac:dyDescent="0.5"/>
    <row r="85" ht="21.75" customHeight="1" x14ac:dyDescent="0.5"/>
    <row r="86" ht="21.75" customHeight="1" x14ac:dyDescent="0.5"/>
    <row r="87" ht="21.75" customHeight="1" x14ac:dyDescent="0.5"/>
    <row r="88" ht="21.75" customHeight="1" x14ac:dyDescent="0.5"/>
    <row r="89" ht="21.75" customHeight="1" x14ac:dyDescent="0.5"/>
    <row r="90" ht="21.75" customHeight="1" x14ac:dyDescent="0.5"/>
    <row r="91" ht="21.75" customHeight="1" x14ac:dyDescent="0.5"/>
    <row r="92" ht="21.75" customHeight="1" x14ac:dyDescent="0.5"/>
    <row r="93" ht="21.75" customHeight="1" x14ac:dyDescent="0.5"/>
    <row r="94" ht="21.75" customHeight="1" x14ac:dyDescent="0.5"/>
    <row r="95" ht="21.75" customHeight="1" x14ac:dyDescent="0.5"/>
    <row r="96" ht="21.75" customHeight="1" x14ac:dyDescent="0.5"/>
    <row r="97" ht="21.75" customHeight="1" x14ac:dyDescent="0.5"/>
    <row r="98" ht="21.75" customHeight="1" x14ac:dyDescent="0.5"/>
    <row r="99" ht="21.75" customHeight="1" x14ac:dyDescent="0.5"/>
    <row r="100" ht="21.75" customHeight="1" x14ac:dyDescent="0.5"/>
    <row r="101" ht="21.75" customHeight="1" x14ac:dyDescent="0.5"/>
    <row r="102" ht="21.75" customHeight="1" x14ac:dyDescent="0.5"/>
    <row r="103" ht="21.75" customHeight="1" x14ac:dyDescent="0.5"/>
    <row r="104" ht="21.75" customHeight="1" x14ac:dyDescent="0.5"/>
    <row r="105" ht="21.75" customHeight="1" x14ac:dyDescent="0.5"/>
    <row r="106" ht="21.75" customHeight="1" x14ac:dyDescent="0.5"/>
    <row r="107" ht="21.75" customHeight="1" x14ac:dyDescent="0.5"/>
    <row r="108" ht="21.75" customHeight="1" x14ac:dyDescent="0.5"/>
    <row r="109" ht="21.75" customHeight="1" x14ac:dyDescent="0.5"/>
    <row r="110" ht="21.75" customHeight="1" x14ac:dyDescent="0.5"/>
    <row r="111" ht="21.75" customHeight="1" x14ac:dyDescent="0.5"/>
    <row r="112" ht="21.75" customHeight="1" x14ac:dyDescent="0.5"/>
    <row r="113" ht="21.75" customHeight="1" x14ac:dyDescent="0.5"/>
    <row r="114" ht="21.75" customHeight="1" x14ac:dyDescent="0.5"/>
    <row r="115" ht="21.75" customHeight="1" x14ac:dyDescent="0.5"/>
    <row r="116" ht="21.75" customHeight="1" x14ac:dyDescent="0.5"/>
    <row r="117" ht="21.75" customHeight="1" x14ac:dyDescent="0.5"/>
    <row r="118" ht="21.75" customHeight="1" x14ac:dyDescent="0.5"/>
    <row r="119" ht="21.75" customHeight="1" x14ac:dyDescent="0.5"/>
    <row r="120" ht="21.75" customHeight="1" x14ac:dyDescent="0.5"/>
    <row r="121" ht="21.75" customHeight="1" x14ac:dyDescent="0.5"/>
    <row r="122" ht="21.75" customHeight="1" x14ac:dyDescent="0.5"/>
    <row r="123" ht="21.75" customHeight="1" x14ac:dyDescent="0.5"/>
    <row r="124" ht="21.75" customHeight="1" x14ac:dyDescent="0.5"/>
    <row r="125" ht="21.75" customHeight="1" x14ac:dyDescent="0.5"/>
  </sheetData>
  <mergeCells count="26">
    <mergeCell ref="B37:F37"/>
    <mergeCell ref="H37:K37"/>
    <mergeCell ref="A34:B34"/>
    <mergeCell ref="C35:E35"/>
    <mergeCell ref="G35:J35"/>
    <mergeCell ref="C36:E36"/>
    <mergeCell ref="G36:J36"/>
    <mergeCell ref="G32:J32"/>
    <mergeCell ref="A30:B30"/>
    <mergeCell ref="G30:J30"/>
    <mergeCell ref="A31:B31"/>
    <mergeCell ref="C31:E31"/>
    <mergeCell ref="G31:J31"/>
    <mergeCell ref="A32:B32"/>
    <mergeCell ref="C32:E32"/>
    <mergeCell ref="A1:B1"/>
    <mergeCell ref="A2:B2"/>
    <mergeCell ref="A3:B3"/>
    <mergeCell ref="A4:B4"/>
    <mergeCell ref="H29:K29"/>
    <mergeCell ref="K6:K7"/>
    <mergeCell ref="B6:C7"/>
    <mergeCell ref="A6:A7"/>
    <mergeCell ref="D6:E7"/>
    <mergeCell ref="H6:I6"/>
    <mergeCell ref="F6:G6"/>
  </mergeCells>
  <phoneticPr fontId="30" type="noConversion"/>
  <pageMargins left="0.39370078740157483" right="0.19685039370078741" top="0.78740157480314965" bottom="0.39370078740157483" header="0.51181102362204722" footer="0.51181102362204722"/>
  <pageSetup paperSize="9" scale="84" orientation="portrait" r:id="rId1"/>
  <headerFooter alignWithMargins="0">
    <oddHeader xml:space="preserve">&amp;Rแบบ ปร.4 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3"/>
  <sheetViews>
    <sheetView workbookViewId="0">
      <selection activeCell="A20" sqref="A20:XFD27"/>
    </sheetView>
  </sheetViews>
  <sheetFormatPr defaultRowHeight="21.75" x14ac:dyDescent="0.5"/>
  <cols>
    <col min="1" max="1" width="7.140625" style="118" customWidth="1"/>
    <col min="2" max="2" width="22.42578125" style="51" customWidth="1"/>
    <col min="3" max="3" width="12.7109375" style="51" customWidth="1"/>
    <col min="4" max="4" width="5.42578125" style="118" customWidth="1"/>
    <col min="5" max="5" width="5.5703125" style="118" customWidth="1"/>
    <col min="6" max="6" width="11.140625" style="118" customWidth="1"/>
    <col min="7" max="7" width="11.42578125" style="118" customWidth="1"/>
    <col min="8" max="8" width="11.5703125" style="118" customWidth="1"/>
    <col min="9" max="9" width="11.7109375" style="118" customWidth="1"/>
    <col min="10" max="10" width="11.5703125" style="118" customWidth="1"/>
    <col min="11" max="11" width="8" style="118" bestFit="1" customWidth="1"/>
    <col min="12" max="16384" width="9.140625" style="118"/>
  </cols>
  <sheetData>
    <row r="1" spans="1:11" s="51" customFormat="1" x14ac:dyDescent="0.5">
      <c r="A1" s="359" t="s">
        <v>50</v>
      </c>
      <c r="B1" s="360"/>
      <c r="C1" s="493" t="s">
        <v>479</v>
      </c>
      <c r="D1" s="520"/>
      <c r="E1" s="513"/>
      <c r="F1" s="521"/>
      <c r="G1" s="362"/>
      <c r="H1" s="362"/>
      <c r="I1" s="361"/>
      <c r="J1" s="363"/>
      <c r="K1" s="364"/>
    </row>
    <row r="2" spans="1:11" s="51" customFormat="1" ht="21.75" customHeight="1" x14ac:dyDescent="0.5">
      <c r="A2" s="359" t="str">
        <f>'[4]แบบ ปร.6'!$A$2</f>
        <v>สถานที่ก่อสร้าง</v>
      </c>
      <c r="B2" s="555"/>
      <c r="C2" s="510" t="str">
        <f>ถังน้ำใส!D2</f>
        <v>บ้านหัวตลาด หมู่ที่ 4 ตำบลสำพะเนียง อำเภอโนนแดง จังหวัดนครราชสีมา</v>
      </c>
      <c r="D2" s="510"/>
      <c r="E2" s="510"/>
      <c r="F2" s="510"/>
      <c r="G2" s="510"/>
      <c r="H2" s="365"/>
      <c r="I2" s="489"/>
      <c r="J2" s="523"/>
      <c r="K2" s="523"/>
    </row>
    <row r="3" spans="1:11" s="51" customFormat="1" ht="21.75" customHeight="1" x14ac:dyDescent="0.5">
      <c r="A3" s="758" t="s">
        <v>368</v>
      </c>
      <c r="B3" s="360"/>
      <c r="C3" s="510" t="str">
        <f>ถังน้ำใส!D3</f>
        <v>สำนักบริหารจัดการน้ำ  กรมทรัพยากรน้ำ</v>
      </c>
      <c r="D3" s="512"/>
      <c r="E3" s="1010"/>
      <c r="F3" s="514"/>
      <c r="G3" s="523"/>
      <c r="H3" s="489" t="s">
        <v>16</v>
      </c>
      <c r="I3" s="523" t="s">
        <v>51</v>
      </c>
      <c r="J3" s="366"/>
      <c r="K3" s="367"/>
    </row>
    <row r="4" spans="1:11" s="51" customFormat="1" ht="21.75" customHeight="1" x14ac:dyDescent="0.5">
      <c r="A4" s="359"/>
      <c r="B4" s="360"/>
      <c r="C4" s="510"/>
      <c r="D4" s="510"/>
      <c r="E4" s="510"/>
      <c r="F4" s="510"/>
      <c r="G4" s="510"/>
      <c r="H4" s="489"/>
      <c r="I4" s="1193"/>
      <c r="J4" s="1193"/>
      <c r="K4" s="1193"/>
    </row>
    <row r="5" spans="1:11" s="51" customFormat="1" ht="21.75" customHeight="1" x14ac:dyDescent="0.5">
      <c r="A5" s="369"/>
      <c r="B5" s="370"/>
      <c r="C5" s="370"/>
      <c r="D5" s="371"/>
      <c r="E5" s="370"/>
      <c r="F5" s="372"/>
      <c r="G5" s="373"/>
      <c r="H5" s="373"/>
      <c r="I5" s="372"/>
      <c r="J5" s="374"/>
      <c r="K5" s="375"/>
    </row>
    <row r="6" spans="1:11" s="77" customFormat="1" ht="21.75" customHeight="1" x14ac:dyDescent="0.5">
      <c r="A6" s="1306" t="s">
        <v>3</v>
      </c>
      <c r="B6" s="1318" t="s">
        <v>21</v>
      </c>
      <c r="C6" s="1319"/>
      <c r="D6" s="1314" t="s">
        <v>54</v>
      </c>
      <c r="E6" s="1315"/>
      <c r="F6" s="1308" t="s">
        <v>55</v>
      </c>
      <c r="G6" s="1309"/>
      <c r="H6" s="1308" t="s">
        <v>56</v>
      </c>
      <c r="I6" s="1309"/>
      <c r="J6" s="876" t="s">
        <v>57</v>
      </c>
      <c r="K6" s="1306" t="s">
        <v>10</v>
      </c>
    </row>
    <row r="7" spans="1:11" s="77" customFormat="1" ht="21.75" customHeight="1" x14ac:dyDescent="0.5">
      <c r="A7" s="1307"/>
      <c r="B7" s="1320"/>
      <c r="C7" s="1321"/>
      <c r="D7" s="1316"/>
      <c r="E7" s="1317"/>
      <c r="F7" s="925" t="s">
        <v>58</v>
      </c>
      <c r="G7" s="891" t="s">
        <v>49</v>
      </c>
      <c r="H7" s="925" t="s">
        <v>58</v>
      </c>
      <c r="I7" s="892" t="s">
        <v>49</v>
      </c>
      <c r="J7" s="877" t="s">
        <v>8</v>
      </c>
      <c r="K7" s="1307"/>
    </row>
    <row r="8" spans="1:11" s="163" customFormat="1" ht="21.75" customHeight="1" x14ac:dyDescent="0.5">
      <c r="A8" s="406">
        <v>1</v>
      </c>
      <c r="B8" s="409" t="s">
        <v>268</v>
      </c>
      <c r="C8" s="409"/>
      <c r="D8" s="556"/>
      <c r="E8" s="398"/>
      <c r="F8" s="497"/>
      <c r="G8" s="400"/>
      <c r="H8" s="497"/>
      <c r="I8" s="399"/>
      <c r="J8" s="405"/>
      <c r="K8" s="557"/>
    </row>
    <row r="9" spans="1:11" s="163" customFormat="1" ht="21.75" customHeight="1" x14ac:dyDescent="0.5">
      <c r="A9" s="406"/>
      <c r="B9" s="409" t="s">
        <v>269</v>
      </c>
      <c r="C9" s="409"/>
      <c r="D9" s="556">
        <v>2</v>
      </c>
      <c r="E9" s="398" t="str">
        <f>[5]เครื่องสูบน้ำหอยโข่ง!$C$6</f>
        <v>เครื่อง</v>
      </c>
      <c r="F9" s="497">
        <f>[5]เครื่องสูบน้ำหอยโข่ง!$D$3</f>
        <v>7100</v>
      </c>
      <c r="G9" s="400">
        <f>IF(F9="-","-",D9*F9)</f>
        <v>14200</v>
      </c>
      <c r="H9" s="497" t="s">
        <v>65</v>
      </c>
      <c r="I9" s="399" t="str">
        <f>IF(H9="-","-",H9*D9)</f>
        <v>-</v>
      </c>
      <c r="J9" s="405">
        <f>SUM(G9,I9)</f>
        <v>14200</v>
      </c>
      <c r="K9" s="557"/>
    </row>
    <row r="10" spans="1:11" s="163" customFormat="1" ht="21.75" customHeight="1" x14ac:dyDescent="0.5">
      <c r="A10" s="406"/>
      <c r="B10" s="409"/>
      <c r="C10" s="438" t="s">
        <v>73</v>
      </c>
      <c r="D10" s="556"/>
      <c r="E10" s="398"/>
      <c r="F10" s="497"/>
      <c r="G10" s="483">
        <f>SUM(G8:G9)</f>
        <v>14200</v>
      </c>
      <c r="H10" s="483"/>
      <c r="I10" s="483">
        <f>SUM(I8:I9)</f>
        <v>0</v>
      </c>
      <c r="J10" s="484">
        <f>SUM(G10,I10)</f>
        <v>14200</v>
      </c>
      <c r="K10" s="557"/>
    </row>
    <row r="11" spans="1:11" ht="21.75" customHeight="1" x14ac:dyDescent="0.5">
      <c r="A11" s="406"/>
      <c r="B11" s="409"/>
      <c r="C11" s="438" t="s">
        <v>45</v>
      </c>
      <c r="D11" s="556"/>
      <c r="E11" s="398"/>
      <c r="F11" s="497"/>
      <c r="G11" s="483">
        <f>G10</f>
        <v>14200</v>
      </c>
      <c r="H11" s="483"/>
      <c r="I11" s="483">
        <f>I10</f>
        <v>0</v>
      </c>
      <c r="J11" s="484">
        <f>SUM(G11,I11)</f>
        <v>14200</v>
      </c>
      <c r="K11" s="401"/>
    </row>
    <row r="12" spans="1:11" ht="21.75" customHeight="1" x14ac:dyDescent="0.5">
      <c r="A12" s="406">
        <v>2</v>
      </c>
      <c r="B12" s="409" t="s">
        <v>265</v>
      </c>
      <c r="C12" s="438"/>
      <c r="D12" s="556">
        <v>2</v>
      </c>
      <c r="E12" s="398" t="s">
        <v>191</v>
      </c>
      <c r="F12" s="497" t="s">
        <v>65</v>
      </c>
      <c r="G12" s="481" t="s">
        <v>65</v>
      </c>
      <c r="H12" s="529">
        <v>1100</v>
      </c>
      <c r="I12" s="399">
        <f>IF(H12="-","-",H12*D12)</f>
        <v>2200</v>
      </c>
      <c r="J12" s="405">
        <f>SUM(G12,I12)</f>
        <v>2200</v>
      </c>
      <c r="K12" s="401"/>
    </row>
    <row r="13" spans="1:11" s="163" customFormat="1" ht="21.75" customHeight="1" x14ac:dyDescent="0.5">
      <c r="A13" s="406">
        <v>3</v>
      </c>
      <c r="B13" s="558" t="s">
        <v>270</v>
      </c>
      <c r="C13" s="558"/>
      <c r="D13" s="559"/>
      <c r="E13" s="398"/>
      <c r="F13" s="497"/>
      <c r="G13" s="560"/>
      <c r="H13" s="561"/>
      <c r="I13" s="560"/>
      <c r="J13" s="405"/>
      <c r="K13" s="557"/>
    </row>
    <row r="14" spans="1:11" s="163" customFormat="1" ht="21.75" customHeight="1" x14ac:dyDescent="0.5">
      <c r="A14" s="406"/>
      <c r="B14" s="409" t="s">
        <v>269</v>
      </c>
      <c r="C14" s="558"/>
      <c r="D14" s="559">
        <v>2</v>
      </c>
      <c r="E14" s="398" t="str">
        <f>[5]ตู้ควบคุมหอยโข่ง!$C$4</f>
        <v>ตู้</v>
      </c>
      <c r="F14" s="497">
        <f>[5]ตู้ควบคุมหอยโข่ง!$D$2</f>
        <v>8500</v>
      </c>
      <c r="G14" s="560">
        <f>IF(F14="-","-",D14*F14)</f>
        <v>17000</v>
      </c>
      <c r="H14" s="561">
        <f>[5]ตู้ควบคุมหอยโข่ง!$E$5</f>
        <v>1000</v>
      </c>
      <c r="I14" s="560">
        <f>IF(H14="-","-",H14*D14)</f>
        <v>2000</v>
      </c>
      <c r="J14" s="405">
        <f>SUM(G14,I14)</f>
        <v>19000</v>
      </c>
      <c r="K14" s="557"/>
    </row>
    <row r="15" spans="1:11" ht="21.75" customHeight="1" x14ac:dyDescent="0.5">
      <c r="A15" s="562"/>
      <c r="B15" s="409"/>
      <c r="C15" s="438" t="s">
        <v>267</v>
      </c>
      <c r="D15" s="397"/>
      <c r="E15" s="563"/>
      <c r="F15" s="399"/>
      <c r="G15" s="483">
        <f>SUM(G13:G14)</f>
        <v>17000</v>
      </c>
      <c r="H15" s="483"/>
      <c r="I15" s="483">
        <f>SUM(I12:I14)</f>
        <v>4200</v>
      </c>
      <c r="J15" s="483">
        <f>SUM(J12:J14)</f>
        <v>21200</v>
      </c>
      <c r="K15" s="401"/>
    </row>
    <row r="16" spans="1:11" ht="21.75" customHeight="1" x14ac:dyDescent="0.5">
      <c r="A16" s="562"/>
      <c r="B16" s="409"/>
      <c r="C16" s="455" t="s">
        <v>45</v>
      </c>
      <c r="D16" s="397"/>
      <c r="E16" s="563"/>
      <c r="F16" s="399"/>
      <c r="G16" s="483">
        <f>G15</f>
        <v>17000</v>
      </c>
      <c r="H16" s="483"/>
      <c r="I16" s="483">
        <f>I15</f>
        <v>4200</v>
      </c>
      <c r="J16" s="483">
        <f>J15</f>
        <v>21200</v>
      </c>
      <c r="K16" s="401"/>
    </row>
    <row r="17" spans="1:14" ht="21.75" customHeight="1" x14ac:dyDescent="0.5">
      <c r="A17" s="551"/>
      <c r="B17" s="427"/>
      <c r="C17" s="552" t="s">
        <v>59</v>
      </c>
      <c r="D17" s="553"/>
      <c r="E17" s="421"/>
      <c r="F17" s="554"/>
      <c r="G17" s="433">
        <f>G16+G11</f>
        <v>31200</v>
      </c>
      <c r="H17" s="433"/>
      <c r="I17" s="433">
        <f>I16+I11</f>
        <v>4200</v>
      </c>
      <c r="J17" s="433">
        <f>J16+J11</f>
        <v>35400</v>
      </c>
      <c r="K17" s="426"/>
    </row>
    <row r="18" spans="1:14" ht="21.75" customHeight="1" x14ac:dyDescent="0.5">
      <c r="A18" s="442"/>
      <c r="B18" s="443"/>
      <c r="C18" s="444"/>
      <c r="D18" s="445"/>
      <c r="E18" s="369"/>
      <c r="F18" s="446"/>
      <c r="G18" s="447"/>
      <c r="H18" s="1312"/>
      <c r="I18" s="1312"/>
      <c r="J18" s="1312"/>
      <c r="K18" s="1312"/>
    </row>
    <row r="19" spans="1:14" ht="21.75" customHeight="1" x14ac:dyDescent="0.5">
      <c r="A19" s="448"/>
      <c r="B19" s="375"/>
      <c r="C19" s="375"/>
      <c r="D19" s="448"/>
      <c r="E19" s="448"/>
      <c r="F19" s="448"/>
      <c r="G19" s="449"/>
      <c r="H19" s="448"/>
      <c r="I19" s="449"/>
      <c r="J19" s="448" t="s">
        <v>7</v>
      </c>
      <c r="K19" s="448"/>
    </row>
    <row r="20" spans="1:14" s="694" customFormat="1" ht="21.75" customHeight="1" x14ac:dyDescent="0.4">
      <c r="A20" s="1206"/>
      <c r="B20" s="1206"/>
      <c r="C20" s="692"/>
      <c r="D20" s="692"/>
      <c r="E20" s="692"/>
      <c r="F20" s="692"/>
      <c r="G20" s="726"/>
      <c r="H20" s="1273"/>
      <c r="I20" s="1273"/>
      <c r="J20" s="1273"/>
      <c r="K20" s="1273"/>
      <c r="L20" s="693"/>
      <c r="M20" s="693"/>
    </row>
    <row r="21" spans="1:14" s="694" customFormat="1" ht="20.25" x14ac:dyDescent="0.4">
      <c r="A21" s="1313"/>
      <c r="B21" s="1313"/>
      <c r="C21" s="1206"/>
      <c r="D21" s="1206"/>
      <c r="E21" s="1206"/>
      <c r="F21" s="726"/>
      <c r="G21" s="726"/>
      <c r="H21" s="1206"/>
      <c r="I21" s="1206"/>
      <c r="J21" s="1206"/>
      <c r="K21" s="1206"/>
      <c r="L21" s="693"/>
      <c r="M21" s="693"/>
    </row>
    <row r="22" spans="1:14" s="694" customFormat="1" ht="20.25" x14ac:dyDescent="0.4">
      <c r="A22" s="1313"/>
      <c r="B22" s="1313"/>
      <c r="C22" s="1206"/>
      <c r="D22" s="1206"/>
      <c r="E22" s="1206"/>
      <c r="F22" s="726"/>
      <c r="G22" s="726"/>
      <c r="H22" s="1206"/>
      <c r="I22" s="1206"/>
      <c r="J22" s="1206"/>
      <c r="K22" s="1206"/>
      <c r="L22" s="693"/>
      <c r="M22" s="693"/>
    </row>
    <row r="23" spans="1:14" s="694" customFormat="1" ht="20.25" x14ac:dyDescent="0.4">
      <c r="A23" s="763"/>
      <c r="B23" s="763"/>
      <c r="C23" s="726"/>
      <c r="D23" s="726"/>
      <c r="E23" s="726"/>
      <c r="F23" s="726"/>
      <c r="G23" s="726"/>
      <c r="H23" s="726"/>
      <c r="I23" s="726"/>
      <c r="J23" s="726"/>
      <c r="K23" s="726"/>
      <c r="L23" s="693"/>
      <c r="M23" s="693"/>
    </row>
    <row r="24" spans="1:14" s="694" customFormat="1" ht="21.75" customHeight="1" x14ac:dyDescent="0.4">
      <c r="A24" s="1206"/>
      <c r="B24" s="1206"/>
      <c r="C24" s="692"/>
      <c r="D24" s="692"/>
      <c r="E24" s="692"/>
      <c r="F24" s="692"/>
      <c r="G24" s="726"/>
      <c r="H24" s="692"/>
      <c r="I24" s="692"/>
      <c r="J24" s="692"/>
      <c r="K24" s="692"/>
      <c r="L24" s="693"/>
      <c r="M24" s="693"/>
    </row>
    <row r="25" spans="1:14" s="694" customFormat="1" ht="21.75" customHeight="1" x14ac:dyDescent="0.4">
      <c r="A25" s="691"/>
      <c r="B25" s="691"/>
      <c r="C25" s="1206"/>
      <c r="D25" s="1206"/>
      <c r="E25" s="1206"/>
      <c r="F25" s="726"/>
      <c r="G25" s="692"/>
      <c r="H25" s="1206"/>
      <c r="I25" s="1206"/>
      <c r="J25" s="1206"/>
      <c r="K25" s="1206"/>
      <c r="L25" s="692"/>
      <c r="M25" s="693"/>
    </row>
    <row r="26" spans="1:14" s="694" customFormat="1" ht="21.75" customHeight="1" x14ac:dyDescent="0.4">
      <c r="A26" s="691"/>
      <c r="C26" s="1384"/>
      <c r="D26" s="1384"/>
      <c r="E26" s="1384"/>
      <c r="F26" s="692"/>
      <c r="G26" s="692"/>
      <c r="H26" s="1206"/>
      <c r="I26" s="1206"/>
      <c r="J26" s="1206"/>
      <c r="K26" s="1206"/>
      <c r="L26" s="692"/>
      <c r="M26" s="692"/>
      <c r="N26" s="693"/>
    </row>
    <row r="27" spans="1:14" ht="21.75" customHeight="1" x14ac:dyDescent="0.5">
      <c r="A27" s="448"/>
      <c r="B27" s="375"/>
      <c r="C27" s="375"/>
      <c r="D27" s="448"/>
      <c r="E27" s="448"/>
      <c r="F27" s="448"/>
      <c r="G27" s="448"/>
      <c r="H27" s="448"/>
      <c r="I27" s="448"/>
      <c r="J27" s="448"/>
      <c r="K27" s="448"/>
    </row>
    <row r="28" spans="1:14" ht="21.75" customHeight="1" x14ac:dyDescent="0.5">
      <c r="A28" s="448"/>
      <c r="B28" s="375"/>
      <c r="C28" s="375"/>
      <c r="D28" s="448"/>
      <c r="E28" s="448"/>
      <c r="F28" s="448"/>
      <c r="G28" s="448"/>
      <c r="H28" s="448"/>
      <c r="I28" s="448"/>
      <c r="J28" s="448"/>
      <c r="K28" s="448"/>
    </row>
    <row r="29" spans="1:14" ht="21.75" customHeight="1" x14ac:dyDescent="0.5">
      <c r="A29" s="448"/>
      <c r="B29" s="375"/>
      <c r="C29" s="375"/>
      <c r="D29" s="448"/>
      <c r="E29" s="448"/>
      <c r="F29" s="448"/>
      <c r="G29" s="448"/>
      <c r="H29" s="448"/>
      <c r="I29" s="448"/>
      <c r="J29" s="448"/>
      <c r="K29" s="448"/>
    </row>
    <row r="30" spans="1:14" ht="21.75" customHeight="1" x14ac:dyDescent="0.5">
      <c r="A30" s="448"/>
      <c r="B30" s="375"/>
      <c r="C30" s="375"/>
      <c r="D30" s="448"/>
      <c r="E30" s="448"/>
      <c r="F30" s="448"/>
      <c r="G30" s="448"/>
      <c r="H30" s="448"/>
      <c r="I30" s="448"/>
      <c r="J30" s="448"/>
      <c r="K30" s="448"/>
    </row>
    <row r="31" spans="1:14" ht="21.75" customHeight="1" x14ac:dyDescent="0.5">
      <c r="A31" s="448"/>
      <c r="B31" s="375"/>
      <c r="C31" s="375"/>
      <c r="D31" s="448"/>
      <c r="E31" s="448"/>
      <c r="F31" s="448"/>
      <c r="G31" s="448"/>
      <c r="H31" s="448"/>
      <c r="I31" s="448"/>
      <c r="J31" s="448"/>
      <c r="K31" s="448"/>
    </row>
    <row r="32" spans="1:14" ht="21.75" customHeight="1" x14ac:dyDescent="0.5">
      <c r="A32" s="448"/>
      <c r="B32" s="375"/>
      <c r="C32" s="375"/>
      <c r="D32" s="448"/>
      <c r="E32" s="448"/>
      <c r="F32" s="448"/>
      <c r="G32" s="448"/>
      <c r="H32" s="448"/>
      <c r="I32" s="448"/>
      <c r="J32" s="448"/>
      <c r="K32" s="448"/>
    </row>
    <row r="33" spans="1:11" ht="21.75" customHeight="1" x14ac:dyDescent="0.5">
      <c r="A33" s="448"/>
      <c r="B33" s="375"/>
      <c r="C33" s="375"/>
      <c r="D33" s="448"/>
      <c r="E33" s="448"/>
      <c r="F33" s="448"/>
      <c r="G33" s="448"/>
      <c r="H33" s="448"/>
      <c r="I33" s="448"/>
      <c r="J33" s="448"/>
      <c r="K33" s="448"/>
    </row>
    <row r="34" spans="1:11" ht="21.75" customHeight="1" x14ac:dyDescent="0.5">
      <c r="A34" s="448"/>
      <c r="B34" s="375"/>
      <c r="C34" s="375"/>
      <c r="D34" s="448"/>
      <c r="E34" s="448"/>
      <c r="F34" s="448"/>
      <c r="G34" s="448"/>
      <c r="H34" s="448"/>
      <c r="I34" s="448"/>
      <c r="J34" s="448"/>
      <c r="K34" s="448"/>
    </row>
    <row r="35" spans="1:11" ht="21.75" customHeight="1" x14ac:dyDescent="0.5">
      <c r="A35" s="448"/>
      <c r="B35" s="375"/>
      <c r="C35" s="375"/>
      <c r="D35" s="448"/>
      <c r="E35" s="448"/>
      <c r="F35" s="448"/>
      <c r="G35" s="448"/>
      <c r="H35" s="448"/>
      <c r="I35" s="448"/>
      <c r="J35" s="448"/>
      <c r="K35" s="448"/>
    </row>
    <row r="36" spans="1:11" ht="21.75" customHeight="1" x14ac:dyDescent="0.5">
      <c r="A36" s="448"/>
      <c r="B36" s="375"/>
      <c r="C36" s="375"/>
      <c r="D36" s="448"/>
      <c r="E36" s="448"/>
      <c r="F36" s="448"/>
      <c r="G36" s="448"/>
      <c r="H36" s="448"/>
      <c r="I36" s="448"/>
      <c r="J36" s="448"/>
      <c r="K36" s="448"/>
    </row>
    <row r="37" spans="1:11" ht="21.75" customHeight="1" x14ac:dyDescent="0.5">
      <c r="A37" s="448"/>
      <c r="B37" s="375"/>
      <c r="C37" s="375"/>
      <c r="D37" s="448"/>
      <c r="E37" s="448"/>
      <c r="F37" s="448"/>
      <c r="G37" s="448"/>
      <c r="H37" s="448"/>
      <c r="I37" s="448"/>
      <c r="J37" s="448"/>
      <c r="K37" s="448"/>
    </row>
    <row r="38" spans="1:11" ht="21.75" customHeight="1" x14ac:dyDescent="0.5">
      <c r="A38" s="448"/>
      <c r="B38" s="375"/>
      <c r="C38" s="375"/>
      <c r="D38" s="448"/>
      <c r="E38" s="448"/>
      <c r="F38" s="448"/>
      <c r="G38" s="448"/>
      <c r="H38" s="448"/>
      <c r="I38" s="448"/>
      <c r="J38" s="448"/>
      <c r="K38" s="448"/>
    </row>
    <row r="39" spans="1:11" ht="21.75" customHeight="1" x14ac:dyDescent="0.5"/>
    <row r="40" spans="1:11" ht="21.75" customHeight="1" x14ac:dyDescent="0.5"/>
    <row r="41" spans="1:11" ht="21.75" customHeight="1" x14ac:dyDescent="0.5"/>
    <row r="42" spans="1:11" ht="21.75" customHeight="1" x14ac:dyDescent="0.5"/>
    <row r="43" spans="1:11" ht="21.75" customHeight="1" x14ac:dyDescent="0.5"/>
    <row r="44" spans="1:11" ht="21.75" customHeight="1" x14ac:dyDescent="0.5"/>
    <row r="45" spans="1:11" ht="21.75" customHeight="1" x14ac:dyDescent="0.5"/>
    <row r="46" spans="1:11" ht="21.75" customHeight="1" x14ac:dyDescent="0.5"/>
    <row r="47" spans="1:11" ht="21.75" customHeight="1" x14ac:dyDescent="0.5"/>
    <row r="48" spans="1:11" ht="21.75" customHeight="1" x14ac:dyDescent="0.5"/>
    <row r="49" ht="21.75" customHeight="1" x14ac:dyDescent="0.5"/>
    <row r="50" ht="21.75" customHeight="1" x14ac:dyDescent="0.5"/>
    <row r="51" ht="21.75" customHeight="1" x14ac:dyDescent="0.5"/>
    <row r="52" ht="21.75" customHeight="1" x14ac:dyDescent="0.5"/>
    <row r="53" ht="21.75" customHeight="1" x14ac:dyDescent="0.5"/>
    <row r="54" ht="21.75" customHeight="1" x14ac:dyDescent="0.5"/>
    <row r="55" ht="21.75" customHeight="1" x14ac:dyDescent="0.5"/>
    <row r="56" ht="21.75" customHeight="1" x14ac:dyDescent="0.5"/>
    <row r="57" ht="21.75" customHeight="1" x14ac:dyDescent="0.5"/>
    <row r="58" ht="21.75" customHeight="1" x14ac:dyDescent="0.5"/>
    <row r="59" ht="21.75" customHeight="1" x14ac:dyDescent="0.5"/>
    <row r="60" ht="21.75" customHeight="1" x14ac:dyDescent="0.5"/>
    <row r="61" ht="21.75" customHeight="1" x14ac:dyDescent="0.5"/>
    <row r="62" ht="21.75" customHeight="1" x14ac:dyDescent="0.5"/>
    <row r="63" ht="21.75" customHeight="1" x14ac:dyDescent="0.5"/>
    <row r="64" ht="21.75" customHeight="1" x14ac:dyDescent="0.5"/>
    <row r="65" ht="21.75" customHeight="1" x14ac:dyDescent="0.5"/>
    <row r="66" ht="21.75" customHeight="1" x14ac:dyDescent="0.5"/>
    <row r="67" ht="21.75" customHeight="1" x14ac:dyDescent="0.5"/>
    <row r="68" ht="21.75" customHeight="1" x14ac:dyDescent="0.5"/>
    <row r="69" ht="21.75" customHeight="1" x14ac:dyDescent="0.5"/>
    <row r="70" ht="21.75" customHeight="1" x14ac:dyDescent="0.5"/>
    <row r="71" ht="21.75" customHeight="1" x14ac:dyDescent="0.5"/>
    <row r="72" ht="21.75" customHeight="1" x14ac:dyDescent="0.5"/>
    <row r="73" ht="21.75" customHeight="1" x14ac:dyDescent="0.5"/>
    <row r="74" ht="21.75" customHeight="1" x14ac:dyDescent="0.5"/>
    <row r="75" ht="21.75" customHeight="1" x14ac:dyDescent="0.5"/>
    <row r="76" ht="21.75" customHeight="1" x14ac:dyDescent="0.5"/>
    <row r="77" ht="21.75" customHeight="1" x14ac:dyDescent="0.5"/>
    <row r="78" ht="21.75" customHeight="1" x14ac:dyDescent="0.5"/>
    <row r="79" ht="21.75" customHeight="1" x14ac:dyDescent="0.5"/>
    <row r="80" ht="21.75" customHeight="1" x14ac:dyDescent="0.5"/>
    <row r="81" ht="21.75" customHeight="1" x14ac:dyDescent="0.5"/>
    <row r="82" ht="21.75" customHeight="1" x14ac:dyDescent="0.5"/>
    <row r="83" ht="21.75" customHeight="1" x14ac:dyDescent="0.5"/>
    <row r="84" ht="21.75" customHeight="1" x14ac:dyDescent="0.5"/>
    <row r="85" ht="21.75" customHeight="1" x14ac:dyDescent="0.5"/>
    <row r="86" ht="21.75" customHeight="1" x14ac:dyDescent="0.5"/>
    <row r="87" ht="21.75" customHeight="1" x14ac:dyDescent="0.5"/>
    <row r="88" ht="21.75" customHeight="1" x14ac:dyDescent="0.5"/>
    <row r="89" ht="21.75" customHeight="1" x14ac:dyDescent="0.5"/>
    <row r="90" ht="21.75" customHeight="1" x14ac:dyDescent="0.5"/>
    <row r="91" ht="21.75" customHeight="1" x14ac:dyDescent="0.5"/>
    <row r="92" ht="21.75" customHeight="1" x14ac:dyDescent="0.5"/>
    <row r="93" ht="21.75" customHeight="1" x14ac:dyDescent="0.5"/>
    <row r="94" ht="21.75" customHeight="1" x14ac:dyDescent="0.5"/>
    <row r="95" ht="21.75" customHeight="1" x14ac:dyDescent="0.5"/>
    <row r="96" ht="21.75" customHeight="1" x14ac:dyDescent="0.5"/>
    <row r="97" ht="21.75" customHeight="1" x14ac:dyDescent="0.5"/>
    <row r="98" ht="21.75" customHeight="1" x14ac:dyDescent="0.5"/>
    <row r="99" ht="21.75" customHeight="1" x14ac:dyDescent="0.5"/>
    <row r="100" ht="21.75" customHeight="1" x14ac:dyDescent="0.5"/>
    <row r="101" ht="21.75" customHeight="1" x14ac:dyDescent="0.5"/>
    <row r="102" ht="21.75" customHeight="1" x14ac:dyDescent="0.5"/>
    <row r="103" ht="21.75" customHeight="1" x14ac:dyDescent="0.5"/>
    <row r="104" ht="21.75" customHeight="1" x14ac:dyDescent="0.5"/>
    <row r="105" ht="21.75" customHeight="1" x14ac:dyDescent="0.5"/>
    <row r="106" ht="21.75" customHeight="1" x14ac:dyDescent="0.5"/>
    <row r="107" ht="21.75" customHeight="1" x14ac:dyDescent="0.5"/>
    <row r="108" ht="21.75" customHeight="1" x14ac:dyDescent="0.5"/>
    <row r="109" ht="21.75" customHeight="1" x14ac:dyDescent="0.5"/>
    <row r="110" ht="21.75" customHeight="1" x14ac:dyDescent="0.5"/>
    <row r="111" ht="21.75" customHeight="1" x14ac:dyDescent="0.5"/>
    <row r="112" ht="21.75" customHeight="1" x14ac:dyDescent="0.5"/>
    <row r="113" ht="21.75" customHeight="1" x14ac:dyDescent="0.5"/>
    <row r="114" ht="21.75" customHeight="1" x14ac:dyDescent="0.5"/>
    <row r="115" ht="21.75" customHeight="1" x14ac:dyDescent="0.5"/>
    <row r="116" ht="21.75" customHeight="1" x14ac:dyDescent="0.5"/>
    <row r="117" ht="21.75" customHeight="1" x14ac:dyDescent="0.5"/>
    <row r="118" ht="21.75" customHeight="1" x14ac:dyDescent="0.5"/>
    <row r="119" ht="21.75" customHeight="1" x14ac:dyDescent="0.5"/>
    <row r="120" ht="21.75" customHeight="1" x14ac:dyDescent="0.5"/>
    <row r="121" ht="21.75" customHeight="1" x14ac:dyDescent="0.5"/>
    <row r="122" ht="21.75" customHeight="1" x14ac:dyDescent="0.5"/>
    <row r="123" ht="21.75" customHeight="1" x14ac:dyDescent="0.5"/>
    <row r="124" ht="21.75" customHeight="1" x14ac:dyDescent="0.5"/>
    <row r="125" ht="21.75" customHeight="1" x14ac:dyDescent="0.5"/>
    <row r="126" ht="21.75" customHeight="1" x14ac:dyDescent="0.5"/>
    <row r="127" ht="21.75" customHeight="1" x14ac:dyDescent="0.5"/>
    <row r="128" ht="21.75" customHeight="1" x14ac:dyDescent="0.5"/>
    <row r="129" ht="21.75" customHeight="1" x14ac:dyDescent="0.5"/>
    <row r="130" ht="21.75" customHeight="1" x14ac:dyDescent="0.5"/>
    <row r="131" ht="21.75" customHeight="1" x14ac:dyDescent="0.5"/>
    <row r="132" ht="21.75" customHeight="1" x14ac:dyDescent="0.5"/>
    <row r="133" ht="21.75" customHeight="1" x14ac:dyDescent="0.5"/>
  </sheetData>
  <mergeCells count="20">
    <mergeCell ref="C26:E26"/>
    <mergeCell ref="H26:K26"/>
    <mergeCell ref="A22:B22"/>
    <mergeCell ref="C22:E22"/>
    <mergeCell ref="H22:K22"/>
    <mergeCell ref="A24:B24"/>
    <mergeCell ref="C25:E25"/>
    <mergeCell ref="H25:K25"/>
    <mergeCell ref="A6:A7"/>
    <mergeCell ref="B6:C7"/>
    <mergeCell ref="D6:E7"/>
    <mergeCell ref="K6:K7"/>
    <mergeCell ref="F6:G6"/>
    <mergeCell ref="H6:I6"/>
    <mergeCell ref="H18:K18"/>
    <mergeCell ref="A20:B20"/>
    <mergeCell ref="H20:K20"/>
    <mergeCell ref="A21:B21"/>
    <mergeCell ref="C21:E21"/>
    <mergeCell ref="H21:K21"/>
  </mergeCells>
  <phoneticPr fontId="30" type="noConversion"/>
  <pageMargins left="0.39370078740157483" right="0.19685039370078741" top="0.78740157480314965" bottom="0.39370078740157483" header="0.39370078740157483" footer="0.31496062992125984"/>
  <pageSetup paperSize="9" scale="90" orientation="portrait" r:id="rId1"/>
  <headerFooter alignWithMargins="0">
    <oddHeader xml:space="preserve">&amp;Rแบบ ปร.4 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2"/>
  <sheetViews>
    <sheetView topLeftCell="A10" zoomScaleNormal="100" workbookViewId="0">
      <selection activeCell="A20" sqref="A20:XFD28"/>
    </sheetView>
  </sheetViews>
  <sheetFormatPr defaultRowHeight="21.75" x14ac:dyDescent="0.5"/>
  <cols>
    <col min="1" max="1" width="7.5703125" style="118" customWidth="1"/>
    <col min="2" max="2" width="22.7109375" style="51" customWidth="1"/>
    <col min="3" max="3" width="11.5703125" style="51" customWidth="1"/>
    <col min="4" max="5" width="5.7109375" style="118" customWidth="1"/>
    <col min="6" max="10" width="11.7109375" style="118" customWidth="1"/>
    <col min="11" max="11" width="8" style="118" bestFit="1" customWidth="1"/>
    <col min="12" max="16384" width="9.140625" style="118"/>
  </cols>
  <sheetData>
    <row r="1" spans="1:12" s="51" customFormat="1" ht="21.75" customHeight="1" x14ac:dyDescent="0.5">
      <c r="A1" s="359" t="s">
        <v>50</v>
      </c>
      <c r="B1" s="360"/>
      <c r="C1" s="493" t="s">
        <v>478</v>
      </c>
      <c r="D1" s="520"/>
      <c r="E1" s="513"/>
      <c r="F1" s="521"/>
      <c r="G1" s="362"/>
      <c r="H1" s="362"/>
      <c r="I1" s="361"/>
      <c r="J1" s="363"/>
      <c r="K1" s="364"/>
    </row>
    <row r="2" spans="1:12" s="51" customFormat="1" ht="21.75" customHeight="1" x14ac:dyDescent="0.5">
      <c r="A2" s="359" t="str">
        <f>'[4]แบบ ปร.6'!$A$2</f>
        <v>สถานที่ก่อสร้าง</v>
      </c>
      <c r="B2" s="360"/>
      <c r="C2" s="510" t="str">
        <f>โรงสูบน้ำ!C2</f>
        <v>บ้านหัวตลาด หมู่ที่ 4 ตำบลสำพะเนียง อำเภอโนนแดง จังหวัดนครราชสีมา</v>
      </c>
      <c r="D2" s="1048"/>
      <c r="E2" s="1010"/>
      <c r="F2" s="1049"/>
      <c r="G2" s="1050"/>
      <c r="H2" s="1050"/>
      <c r="I2" s="489"/>
      <c r="J2" s="523"/>
      <c r="K2" s="523"/>
    </row>
    <row r="3" spans="1:12" s="51" customFormat="1" ht="21.75" customHeight="1" x14ac:dyDescent="0.5">
      <c r="A3" s="758" t="s">
        <v>368</v>
      </c>
      <c r="B3" s="360"/>
      <c r="C3" s="510" t="str">
        <f>โรงสูบน้ำ!C3</f>
        <v>สำนักบริหารจัดการน้ำ  กรมทรัพยากรน้ำ</v>
      </c>
      <c r="D3" s="512"/>
      <c r="E3" s="1010"/>
      <c r="F3" s="514"/>
      <c r="G3" s="368"/>
      <c r="H3" s="489" t="s">
        <v>16</v>
      </c>
      <c r="I3" s="523" t="s">
        <v>51</v>
      </c>
      <c r="J3" s="523"/>
      <c r="K3" s="366"/>
    </row>
    <row r="4" spans="1:12" s="51" customFormat="1" ht="21.75" customHeight="1" x14ac:dyDescent="0.5">
      <c r="A4" s="359"/>
      <c r="B4" s="360"/>
      <c r="C4" s="510"/>
      <c r="D4" s="510"/>
      <c r="E4" s="510"/>
      <c r="F4" s="510"/>
      <c r="G4" s="510"/>
      <c r="H4" s="489"/>
      <c r="I4" s="1007"/>
      <c r="J4" s="1007"/>
      <c r="K4" s="1007"/>
      <c r="L4" s="1052"/>
    </row>
    <row r="5" spans="1:12" s="51" customFormat="1" ht="21.75" customHeight="1" x14ac:dyDescent="0.5">
      <c r="A5" s="369"/>
      <c r="B5" s="370"/>
      <c r="C5" s="370"/>
      <c r="D5" s="371"/>
      <c r="E5" s="370"/>
      <c r="F5" s="372"/>
      <c r="G5" s="373"/>
      <c r="H5" s="373"/>
      <c r="I5" s="372"/>
      <c r="J5" s="374"/>
      <c r="K5" s="375"/>
    </row>
    <row r="6" spans="1:12" s="77" customFormat="1" ht="21.75" customHeight="1" x14ac:dyDescent="0.5">
      <c r="A6" s="1306" t="s">
        <v>3</v>
      </c>
      <c r="B6" s="1318" t="s">
        <v>21</v>
      </c>
      <c r="C6" s="1319"/>
      <c r="D6" s="1314" t="s">
        <v>54</v>
      </c>
      <c r="E6" s="1315"/>
      <c r="F6" s="926" t="s">
        <v>55</v>
      </c>
      <c r="G6" s="977"/>
      <c r="H6" s="926" t="s">
        <v>56</v>
      </c>
      <c r="I6" s="927"/>
      <c r="J6" s="876" t="s">
        <v>57</v>
      </c>
      <c r="K6" s="1306" t="s">
        <v>10</v>
      </c>
    </row>
    <row r="7" spans="1:12" s="77" customFormat="1" ht="21.75" customHeight="1" x14ac:dyDescent="0.5">
      <c r="A7" s="1307"/>
      <c r="B7" s="1320"/>
      <c r="C7" s="1321"/>
      <c r="D7" s="1316"/>
      <c r="E7" s="1317"/>
      <c r="F7" s="925" t="s">
        <v>58</v>
      </c>
      <c r="G7" s="891" t="s">
        <v>49</v>
      </c>
      <c r="H7" s="925" t="s">
        <v>58</v>
      </c>
      <c r="I7" s="892" t="s">
        <v>49</v>
      </c>
      <c r="J7" s="877" t="s">
        <v>8</v>
      </c>
      <c r="K7" s="1307"/>
    </row>
    <row r="8" spans="1:12" s="163" customFormat="1" ht="21.75" customHeight="1" x14ac:dyDescent="0.5">
      <c r="A8" s="406">
        <v>1</v>
      </c>
      <c r="B8" s="409" t="s">
        <v>271</v>
      </c>
      <c r="C8" s="409"/>
      <c r="D8" s="556"/>
      <c r="E8" s="398"/>
      <c r="F8" s="497"/>
      <c r="G8" s="400"/>
      <c r="H8" s="497"/>
      <c r="I8" s="399"/>
      <c r="J8" s="405"/>
      <c r="K8" s="557"/>
    </row>
    <row r="9" spans="1:12" s="163" customFormat="1" ht="21.75" customHeight="1" x14ac:dyDescent="0.5">
      <c r="A9" s="406"/>
      <c r="B9" s="409" t="s">
        <v>264</v>
      </c>
      <c r="C9" s="409"/>
      <c r="D9" s="556">
        <v>2</v>
      </c>
      <c r="E9" s="398" t="str">
        <f>[5]เครื่องสูบน้ำหอยโข่ง!$C$7</f>
        <v>เครื่อง</v>
      </c>
      <c r="F9" s="497">
        <f>[5]เครื่องสูบน้ำหอยโข่ง!$D$6</f>
        <v>14100</v>
      </c>
      <c r="G9" s="400">
        <f>IF(F9="-","-",D9*F9)</f>
        <v>28200</v>
      </c>
      <c r="H9" s="497" t="s">
        <v>65</v>
      </c>
      <c r="I9" s="399" t="str">
        <f>IF(H9="-","-",H9*D9)</f>
        <v>-</v>
      </c>
      <c r="J9" s="405">
        <f>SUM(G9,I9)</f>
        <v>28200</v>
      </c>
      <c r="K9" s="557"/>
    </row>
    <row r="10" spans="1:12" s="163" customFormat="1" ht="21.75" customHeight="1" x14ac:dyDescent="0.5">
      <c r="A10" s="406"/>
      <c r="B10" s="409"/>
      <c r="C10" s="438" t="s">
        <v>73</v>
      </c>
      <c r="D10" s="556"/>
      <c r="E10" s="398"/>
      <c r="F10" s="497"/>
      <c r="G10" s="483">
        <f>SUM(G8:G9)</f>
        <v>28200</v>
      </c>
      <c r="H10" s="483"/>
      <c r="I10" s="483">
        <f>SUM(I8:I9)</f>
        <v>0</v>
      </c>
      <c r="J10" s="483">
        <f>SUM(J8:J9)</f>
        <v>28200</v>
      </c>
      <c r="K10" s="557"/>
    </row>
    <row r="11" spans="1:12" ht="21.75" customHeight="1" x14ac:dyDescent="0.5">
      <c r="A11" s="406"/>
      <c r="B11" s="409"/>
      <c r="C11" s="438" t="s">
        <v>45</v>
      </c>
      <c r="D11" s="556"/>
      <c r="E11" s="398"/>
      <c r="F11" s="497"/>
      <c r="G11" s="483">
        <f>G10</f>
        <v>28200</v>
      </c>
      <c r="H11" s="483"/>
      <c r="I11" s="483">
        <f>I10</f>
        <v>0</v>
      </c>
      <c r="J11" s="483">
        <f>J10</f>
        <v>28200</v>
      </c>
      <c r="K11" s="401"/>
    </row>
    <row r="12" spans="1:12" ht="21.75" customHeight="1" x14ac:dyDescent="0.5">
      <c r="A12" s="406">
        <v>2</v>
      </c>
      <c r="B12" s="409" t="s">
        <v>265</v>
      </c>
      <c r="C12" s="438"/>
      <c r="D12" s="556">
        <v>2</v>
      </c>
      <c r="E12" s="398" t="s">
        <v>191</v>
      </c>
      <c r="F12" s="497" t="s">
        <v>65</v>
      </c>
      <c r="G12" s="481" t="s">
        <v>65</v>
      </c>
      <c r="H12" s="529">
        <v>1100</v>
      </c>
      <c r="I12" s="399">
        <f>IF(H12="-","-",H12*D12)</f>
        <v>2200</v>
      </c>
      <c r="J12" s="399">
        <f>I12</f>
        <v>2200</v>
      </c>
      <c r="K12" s="401"/>
    </row>
    <row r="13" spans="1:12" s="163" customFormat="1" ht="21.75" customHeight="1" x14ac:dyDescent="0.5">
      <c r="A13" s="406">
        <v>3</v>
      </c>
      <c r="B13" s="558" t="s">
        <v>266</v>
      </c>
      <c r="C13" s="558"/>
      <c r="D13" s="559">
        <v>2</v>
      </c>
      <c r="E13" s="398" t="str">
        <f>[5]ตู้ควบคุมหอยโข่ง!$C$5</f>
        <v>ตู้</v>
      </c>
      <c r="F13" s="497">
        <f>[5]ตู้ควบคุมหอยโข่ง!$D$19</f>
        <v>9000</v>
      </c>
      <c r="G13" s="560">
        <f>IF(F13="-","-",D13*F13)</f>
        <v>18000</v>
      </c>
      <c r="H13" s="561">
        <f>[5]ตู้ควบคุมหอยโข่ง!$E$5</f>
        <v>1000</v>
      </c>
      <c r="I13" s="560">
        <f>IF(H13="-","-",H13*D13)</f>
        <v>2000</v>
      </c>
      <c r="J13" s="405">
        <f>SUM(G13,I13)</f>
        <v>20000</v>
      </c>
      <c r="K13" s="557"/>
    </row>
    <row r="14" spans="1:12" s="163" customFormat="1" ht="21.75" customHeight="1" x14ac:dyDescent="0.5">
      <c r="A14" s="406"/>
      <c r="B14" s="409" t="s">
        <v>279</v>
      </c>
      <c r="C14" s="558"/>
      <c r="D14" s="559"/>
      <c r="E14" s="398"/>
      <c r="F14" s="497"/>
      <c r="G14" s="560"/>
      <c r="H14" s="561"/>
      <c r="I14" s="560"/>
      <c r="J14" s="405"/>
      <c r="K14" s="557"/>
    </row>
    <row r="15" spans="1:12" ht="21.75" customHeight="1" x14ac:dyDescent="0.5">
      <c r="A15" s="562"/>
      <c r="B15" s="409"/>
      <c r="C15" s="438" t="s">
        <v>267</v>
      </c>
      <c r="D15" s="397"/>
      <c r="E15" s="563"/>
      <c r="F15" s="399"/>
      <c r="G15" s="483">
        <f>SUM(G12:G14)</f>
        <v>18000</v>
      </c>
      <c r="H15" s="483"/>
      <c r="I15" s="483">
        <f>SUM(I12:I14)</f>
        <v>4200</v>
      </c>
      <c r="J15" s="483">
        <f>SUM(J12:J14)</f>
        <v>22200</v>
      </c>
      <c r="K15" s="401"/>
    </row>
    <row r="16" spans="1:12" ht="21.75" customHeight="1" x14ac:dyDescent="0.5">
      <c r="A16" s="562"/>
      <c r="B16" s="409"/>
      <c r="C16" s="455" t="s">
        <v>45</v>
      </c>
      <c r="D16" s="397"/>
      <c r="E16" s="563"/>
      <c r="F16" s="399"/>
      <c r="G16" s="483">
        <f>G15</f>
        <v>18000</v>
      </c>
      <c r="H16" s="483"/>
      <c r="I16" s="483">
        <f>I15</f>
        <v>4200</v>
      </c>
      <c r="J16" s="483">
        <f>J15</f>
        <v>22200</v>
      </c>
      <c r="K16" s="401"/>
    </row>
    <row r="17" spans="1:14" ht="21.75" customHeight="1" x14ac:dyDescent="0.5">
      <c r="A17" s="551"/>
      <c r="B17" s="427"/>
      <c r="C17" s="552" t="s">
        <v>59</v>
      </c>
      <c r="D17" s="553"/>
      <c r="E17" s="421"/>
      <c r="F17" s="554"/>
      <c r="G17" s="433">
        <f>G16+G11</f>
        <v>46200</v>
      </c>
      <c r="H17" s="433"/>
      <c r="I17" s="433">
        <f>I16+I11</f>
        <v>4200</v>
      </c>
      <c r="J17" s="433">
        <f>J16+J11</f>
        <v>50400</v>
      </c>
      <c r="K17" s="426"/>
    </row>
    <row r="18" spans="1:14" ht="21.75" customHeight="1" x14ac:dyDescent="0.5">
      <c r="A18" s="442"/>
      <c r="B18" s="443"/>
      <c r="C18" s="444"/>
      <c r="D18" s="445"/>
      <c r="E18" s="369"/>
      <c r="F18" s="446"/>
      <c r="G18" s="447"/>
      <c r="H18" s="1312"/>
      <c r="I18" s="1312"/>
      <c r="J18" s="1312"/>
      <c r="K18" s="1312"/>
    </row>
    <row r="19" spans="1:14" ht="21.75" customHeight="1" x14ac:dyDescent="0.5">
      <c r="A19" s="448"/>
      <c r="B19" s="375"/>
      <c r="C19" s="375"/>
      <c r="D19" s="448"/>
      <c r="E19" s="448"/>
      <c r="F19" s="448"/>
      <c r="G19" s="449"/>
      <c r="H19" s="448"/>
      <c r="I19" s="449"/>
      <c r="J19" s="448" t="s">
        <v>7</v>
      </c>
      <c r="K19" s="448"/>
    </row>
    <row r="20" spans="1:14" s="694" customFormat="1" ht="21.75" customHeight="1" x14ac:dyDescent="0.4">
      <c r="A20" s="1206"/>
      <c r="B20" s="1206"/>
      <c r="C20" s="692"/>
      <c r="D20" s="692"/>
      <c r="E20" s="692"/>
      <c r="F20" s="692"/>
      <c r="G20" s="726"/>
      <c r="H20" s="1273"/>
      <c r="I20" s="1273"/>
      <c r="J20" s="1273"/>
      <c r="K20" s="1273"/>
      <c r="L20" s="693"/>
      <c r="M20" s="693"/>
    </row>
    <row r="21" spans="1:14" s="694" customFormat="1" ht="20.25" x14ac:dyDescent="0.4">
      <c r="A21" s="1313"/>
      <c r="B21" s="1313"/>
      <c r="C21" s="1206"/>
      <c r="D21" s="1206"/>
      <c r="E21" s="1206"/>
      <c r="F21" s="1206"/>
      <c r="G21" s="726"/>
      <c r="H21" s="1206"/>
      <c r="I21" s="1206"/>
      <c r="J21" s="1206"/>
      <c r="K21" s="1206"/>
      <c r="L21" s="693"/>
      <c r="M21" s="693"/>
    </row>
    <row r="22" spans="1:14" s="694" customFormat="1" ht="20.25" x14ac:dyDescent="0.4">
      <c r="A22" s="1313"/>
      <c r="B22" s="1313"/>
      <c r="C22" s="1206"/>
      <c r="D22" s="1206"/>
      <c r="E22" s="1206"/>
      <c r="F22" s="1206"/>
      <c r="G22" s="726"/>
      <c r="H22" s="1206"/>
      <c r="I22" s="1206"/>
      <c r="J22" s="1206"/>
      <c r="K22" s="1206"/>
      <c r="L22" s="693"/>
      <c r="M22" s="693"/>
    </row>
    <row r="23" spans="1:14" s="694" customFormat="1" ht="20.25" x14ac:dyDescent="0.4">
      <c r="A23" s="1155"/>
      <c r="B23" s="1155"/>
      <c r="C23" s="1148"/>
      <c r="D23" s="1148"/>
      <c r="E23" s="1148"/>
      <c r="F23" s="1148"/>
      <c r="G23" s="1148"/>
      <c r="H23" s="1148"/>
      <c r="I23" s="1148"/>
      <c r="J23" s="1148"/>
      <c r="K23" s="1148"/>
      <c r="L23" s="693"/>
      <c r="M23" s="693"/>
    </row>
    <row r="24" spans="1:14" s="694" customFormat="1" ht="20.25" x14ac:dyDescent="0.4">
      <c r="A24" s="763"/>
      <c r="B24" s="763"/>
      <c r="C24" s="726"/>
      <c r="D24" s="726"/>
      <c r="E24" s="726"/>
      <c r="F24" s="726"/>
      <c r="G24" s="726"/>
      <c r="H24" s="726"/>
      <c r="I24" s="726"/>
      <c r="J24" s="726"/>
      <c r="K24" s="726"/>
      <c r="L24" s="693"/>
      <c r="M24" s="693"/>
    </row>
    <row r="25" spans="1:14" s="694" customFormat="1" ht="21.75" customHeight="1" x14ac:dyDescent="0.4">
      <c r="A25" s="1206"/>
      <c r="B25" s="1206"/>
      <c r="C25" s="692"/>
      <c r="D25" s="692"/>
      <c r="E25" s="692"/>
      <c r="F25" s="692"/>
      <c r="G25" s="726"/>
      <c r="H25" s="692"/>
      <c r="I25" s="692"/>
      <c r="J25" s="692"/>
      <c r="K25" s="692"/>
      <c r="L25" s="693"/>
      <c r="M25" s="693"/>
    </row>
    <row r="26" spans="1:14" s="694" customFormat="1" ht="21.75" customHeight="1" x14ac:dyDescent="0.4">
      <c r="A26" s="691"/>
      <c r="B26" s="691"/>
      <c r="C26" s="1206"/>
      <c r="D26" s="1206"/>
      <c r="E26" s="1206"/>
      <c r="F26" s="1206"/>
      <c r="G26" s="692"/>
      <c r="H26" s="1206"/>
      <c r="I26" s="1206"/>
      <c r="J26" s="1206"/>
      <c r="K26" s="1206"/>
      <c r="L26" s="692"/>
      <c r="M26" s="693"/>
    </row>
    <row r="27" spans="1:14" s="694" customFormat="1" ht="21.75" customHeight="1" x14ac:dyDescent="0.4">
      <c r="A27" s="691"/>
      <c r="C27" s="1206"/>
      <c r="D27" s="1206"/>
      <c r="E27" s="1206"/>
      <c r="F27" s="1206"/>
      <c r="G27" s="692"/>
      <c r="H27" s="1206"/>
      <c r="I27" s="1206"/>
      <c r="J27" s="1206"/>
      <c r="K27" s="1206"/>
      <c r="L27" s="692"/>
      <c r="M27" s="692"/>
      <c r="N27" s="693"/>
    </row>
    <row r="28" spans="1:14" ht="50.1" customHeight="1" x14ac:dyDescent="0.5">
      <c r="A28" s="516"/>
      <c r="B28" s="525"/>
      <c r="C28" s="443"/>
      <c r="D28" s="443"/>
      <c r="E28" s="525"/>
      <c r="F28" s="545"/>
      <c r="G28" s="525"/>
      <c r="H28" s="525"/>
      <c r="I28" s="525"/>
      <c r="J28" s="525"/>
      <c r="K28" s="516"/>
      <c r="L28" s="516"/>
      <c r="M28" s="516"/>
    </row>
    <row r="29" spans="1:14" ht="35.1" customHeight="1" x14ac:dyDescent="0.5">
      <c r="A29" s="516"/>
      <c r="B29" s="547"/>
      <c r="C29" s="547"/>
      <c r="D29" s="547"/>
      <c r="E29" s="525"/>
      <c r="F29" s="545"/>
      <c r="G29" s="1323"/>
      <c r="H29" s="1323"/>
      <c r="I29" s="1323"/>
      <c r="J29" s="443"/>
      <c r="K29" s="517"/>
      <c r="L29" s="517"/>
      <c r="M29" s="517"/>
    </row>
    <row r="30" spans="1:14" ht="23.25" x14ac:dyDescent="0.5">
      <c r="A30" s="516"/>
      <c r="B30" s="547"/>
      <c r="C30" s="547"/>
      <c r="D30" s="443"/>
      <c r="E30" s="525"/>
      <c r="F30" s="545"/>
      <c r="G30" s="1323"/>
      <c r="H30" s="1323"/>
      <c r="I30" s="1323"/>
      <c r="J30" s="546"/>
      <c r="K30" s="518"/>
      <c r="L30" s="518"/>
      <c r="M30" s="517"/>
    </row>
    <row r="31" spans="1:14" ht="50.1" customHeight="1" x14ac:dyDescent="0.5">
      <c r="A31" s="516"/>
      <c r="B31" s="443"/>
      <c r="C31" s="443"/>
      <c r="D31" s="525"/>
      <c r="E31" s="525"/>
      <c r="F31" s="545"/>
      <c r="G31" s="525"/>
      <c r="H31" s="525"/>
      <c r="I31" s="525"/>
      <c r="J31" s="525"/>
      <c r="K31" s="516"/>
      <c r="L31" s="516"/>
      <c r="M31" s="516"/>
    </row>
    <row r="32" spans="1:14" ht="35.1" customHeight="1" x14ac:dyDescent="0.5">
      <c r="A32" s="516"/>
      <c r="B32" s="443"/>
      <c r="C32" s="443"/>
      <c r="D32" s="525"/>
      <c r="E32" s="525"/>
      <c r="F32" s="545"/>
      <c r="G32" s="443"/>
      <c r="H32" s="371"/>
      <c r="I32" s="371"/>
      <c r="J32" s="443"/>
      <c r="K32" s="517"/>
      <c r="L32" s="517"/>
      <c r="M32" s="517"/>
    </row>
    <row r="33" spans="1:13" ht="23.25" x14ac:dyDescent="0.5">
      <c r="A33" s="516"/>
      <c r="B33" s="443"/>
      <c r="C33" s="443"/>
      <c r="D33" s="525"/>
      <c r="E33" s="525"/>
      <c r="F33" s="545"/>
      <c r="G33" s="1390"/>
      <c r="H33" s="1390"/>
      <c r="I33" s="1390"/>
      <c r="J33" s="546"/>
      <c r="K33" s="518"/>
      <c r="L33" s="518"/>
      <c r="M33" s="517"/>
    </row>
    <row r="34" spans="1:13" ht="21.75" customHeight="1" x14ac:dyDescent="0.5">
      <c r="A34" s="448"/>
      <c r="B34" s="375"/>
      <c r="C34" s="375"/>
      <c r="D34" s="448"/>
      <c r="E34" s="448"/>
      <c r="F34" s="448"/>
      <c r="G34" s="375"/>
      <c r="H34" s="371"/>
      <c r="I34" s="371"/>
      <c r="J34" s="371"/>
      <c r="K34" s="448"/>
    </row>
    <row r="35" spans="1:13" ht="21.75" customHeight="1" x14ac:dyDescent="0.5">
      <c r="A35" s="448"/>
      <c r="B35" s="375"/>
      <c r="C35" s="375"/>
      <c r="D35" s="448"/>
      <c r="E35" s="448"/>
      <c r="F35" s="448"/>
      <c r="G35" s="375"/>
      <c r="H35" s="371"/>
      <c r="I35" s="371"/>
      <c r="J35" s="371"/>
      <c r="K35" s="448"/>
    </row>
    <row r="36" spans="1:13" ht="21.75" customHeight="1" x14ac:dyDescent="0.5">
      <c r="A36" s="448"/>
      <c r="B36" s="375"/>
      <c r="C36" s="375"/>
      <c r="D36" s="448"/>
      <c r="E36" s="448"/>
      <c r="F36" s="448"/>
      <c r="G36" s="448"/>
      <c r="H36" s="448"/>
      <c r="I36" s="448"/>
      <c r="J36" s="448"/>
      <c r="K36" s="448"/>
    </row>
    <row r="37" spans="1:13" ht="21.75" customHeight="1" x14ac:dyDescent="0.5">
      <c r="A37" s="448"/>
      <c r="B37" s="375"/>
      <c r="C37" s="375"/>
      <c r="D37" s="448"/>
      <c r="E37" s="448"/>
      <c r="F37" s="448"/>
      <c r="G37" s="448"/>
      <c r="H37" s="448"/>
      <c r="I37" s="448"/>
      <c r="J37" s="448"/>
      <c r="K37" s="448"/>
    </row>
    <row r="38" spans="1:13" ht="21.75" customHeight="1" x14ac:dyDescent="0.5">
      <c r="A38" s="448"/>
      <c r="B38" s="375"/>
      <c r="C38" s="375"/>
      <c r="D38" s="448"/>
      <c r="E38" s="448"/>
      <c r="F38" s="448"/>
      <c r="G38" s="448"/>
      <c r="H38" s="448"/>
      <c r="I38" s="448"/>
      <c r="J38" s="448"/>
      <c r="K38" s="448"/>
    </row>
    <row r="39" spans="1:13" ht="21.75" customHeight="1" x14ac:dyDescent="0.5">
      <c r="A39" s="448"/>
      <c r="B39" s="375"/>
      <c r="C39" s="375"/>
      <c r="D39" s="448"/>
      <c r="E39" s="448"/>
      <c r="F39" s="448"/>
      <c r="G39" s="448"/>
      <c r="H39" s="448"/>
      <c r="I39" s="448"/>
      <c r="J39" s="448"/>
      <c r="K39" s="448"/>
    </row>
    <row r="40" spans="1:13" ht="21.75" customHeight="1" x14ac:dyDescent="0.5">
      <c r="A40" s="448"/>
      <c r="B40" s="375"/>
      <c r="C40" s="375"/>
      <c r="D40" s="448"/>
      <c r="E40" s="448"/>
      <c r="F40" s="448"/>
      <c r="G40" s="448"/>
      <c r="H40" s="448"/>
      <c r="I40" s="448"/>
      <c r="J40" s="448"/>
      <c r="K40" s="448"/>
    </row>
    <row r="41" spans="1:13" ht="21.75" customHeight="1" x14ac:dyDescent="0.5">
      <c r="A41" s="448"/>
      <c r="B41" s="375"/>
      <c r="C41" s="375"/>
      <c r="D41" s="448"/>
      <c r="E41" s="448"/>
      <c r="F41" s="448"/>
      <c r="G41" s="448"/>
      <c r="H41" s="448"/>
      <c r="I41" s="448"/>
      <c r="J41" s="448"/>
      <c r="K41" s="448"/>
    </row>
    <row r="42" spans="1:13" ht="21.75" customHeight="1" x14ac:dyDescent="0.5">
      <c r="A42" s="448"/>
      <c r="B42" s="375"/>
      <c r="C42" s="375"/>
      <c r="D42" s="448"/>
      <c r="E42" s="448"/>
      <c r="F42" s="448"/>
      <c r="G42" s="448"/>
      <c r="H42" s="448"/>
      <c r="I42" s="448"/>
      <c r="J42" s="448"/>
      <c r="K42" s="448"/>
    </row>
    <row r="43" spans="1:13" ht="21.75" customHeight="1" x14ac:dyDescent="0.5">
      <c r="A43" s="448"/>
      <c r="B43" s="375"/>
      <c r="C43" s="375"/>
      <c r="D43" s="448"/>
      <c r="E43" s="448"/>
      <c r="F43" s="448"/>
      <c r="G43" s="448"/>
      <c r="H43" s="448"/>
      <c r="I43" s="448"/>
      <c r="J43" s="448"/>
      <c r="K43" s="448"/>
    </row>
    <row r="44" spans="1:13" ht="21.75" customHeight="1" x14ac:dyDescent="0.5">
      <c r="A44" s="448"/>
      <c r="B44" s="375"/>
      <c r="C44" s="375"/>
      <c r="D44" s="448"/>
      <c r="E44" s="448"/>
      <c r="F44" s="448"/>
      <c r="G44" s="448"/>
      <c r="H44" s="448"/>
      <c r="I44" s="448"/>
      <c r="J44" s="448"/>
      <c r="K44" s="448"/>
    </row>
    <row r="45" spans="1:13" ht="21.75" customHeight="1" x14ac:dyDescent="0.5">
      <c r="A45" s="448"/>
      <c r="B45" s="375"/>
      <c r="C45" s="375"/>
      <c r="D45" s="448"/>
      <c r="E45" s="448"/>
      <c r="F45" s="448"/>
      <c r="G45" s="448"/>
      <c r="H45" s="448"/>
      <c r="I45" s="448"/>
      <c r="J45" s="448"/>
      <c r="K45" s="448"/>
    </row>
    <row r="46" spans="1:13" ht="21.75" customHeight="1" x14ac:dyDescent="0.5">
      <c r="A46" s="448"/>
      <c r="B46" s="375"/>
      <c r="C46" s="375"/>
      <c r="D46" s="448"/>
      <c r="E46" s="448"/>
      <c r="F46" s="448"/>
      <c r="G46" s="448"/>
      <c r="H46" s="448"/>
      <c r="I46" s="448"/>
      <c r="J46" s="448"/>
      <c r="K46" s="448"/>
    </row>
    <row r="47" spans="1:13" ht="21.75" customHeight="1" x14ac:dyDescent="0.5"/>
    <row r="48" spans="1:13" ht="21.75" customHeight="1" x14ac:dyDescent="0.5"/>
    <row r="49" ht="21.75" customHeight="1" x14ac:dyDescent="0.5"/>
    <row r="50" ht="21.75" customHeight="1" x14ac:dyDescent="0.5"/>
    <row r="51" ht="21.75" customHeight="1" x14ac:dyDescent="0.5"/>
    <row r="52" ht="21.75" customHeight="1" x14ac:dyDescent="0.5"/>
    <row r="53" ht="21.75" customHeight="1" x14ac:dyDescent="0.5"/>
    <row r="54" ht="21.75" customHeight="1" x14ac:dyDescent="0.5"/>
    <row r="55" ht="21.75" customHeight="1" x14ac:dyDescent="0.5"/>
    <row r="56" ht="21.75" customHeight="1" x14ac:dyDescent="0.5"/>
    <row r="57" ht="21.75" customHeight="1" x14ac:dyDescent="0.5"/>
    <row r="58" ht="21.75" customHeight="1" x14ac:dyDescent="0.5"/>
    <row r="59" ht="21.75" customHeight="1" x14ac:dyDescent="0.5"/>
    <row r="60" ht="21.75" customHeight="1" x14ac:dyDescent="0.5"/>
    <row r="61" ht="21.75" customHeight="1" x14ac:dyDescent="0.5"/>
    <row r="62" ht="21.75" customHeight="1" x14ac:dyDescent="0.5"/>
    <row r="63" ht="21.75" customHeight="1" x14ac:dyDescent="0.5"/>
    <row r="64" ht="21.75" customHeight="1" x14ac:dyDescent="0.5"/>
    <row r="65" ht="21.75" customHeight="1" x14ac:dyDescent="0.5"/>
    <row r="66" ht="21.75" customHeight="1" x14ac:dyDescent="0.5"/>
    <row r="67" ht="21.75" customHeight="1" x14ac:dyDescent="0.5"/>
    <row r="68" ht="21.75" customHeight="1" x14ac:dyDescent="0.5"/>
    <row r="69" ht="21.75" customHeight="1" x14ac:dyDescent="0.5"/>
    <row r="70" ht="21.75" customHeight="1" x14ac:dyDescent="0.5"/>
    <row r="71" ht="21.75" customHeight="1" x14ac:dyDescent="0.5"/>
    <row r="72" ht="21.75" customHeight="1" x14ac:dyDescent="0.5"/>
    <row r="73" ht="21.75" customHeight="1" x14ac:dyDescent="0.5"/>
    <row r="74" ht="21.75" customHeight="1" x14ac:dyDescent="0.5"/>
    <row r="75" ht="21.75" customHeight="1" x14ac:dyDescent="0.5"/>
    <row r="76" ht="21.75" customHeight="1" x14ac:dyDescent="0.5"/>
    <row r="77" ht="21.75" customHeight="1" x14ac:dyDescent="0.5"/>
    <row r="78" ht="21.75" customHeight="1" x14ac:dyDescent="0.5"/>
    <row r="79" ht="21.75" customHeight="1" x14ac:dyDescent="0.5"/>
    <row r="80" ht="21.75" customHeight="1" x14ac:dyDescent="0.5"/>
    <row r="81" ht="21.75" customHeight="1" x14ac:dyDescent="0.5"/>
    <row r="82" ht="21.75" customHeight="1" x14ac:dyDescent="0.5"/>
    <row r="83" ht="21.75" customHeight="1" x14ac:dyDescent="0.5"/>
    <row r="84" ht="21.75" customHeight="1" x14ac:dyDescent="0.5"/>
    <row r="85" ht="21.75" customHeight="1" x14ac:dyDescent="0.5"/>
    <row r="86" ht="21.75" customHeight="1" x14ac:dyDescent="0.5"/>
    <row r="87" ht="21.75" customHeight="1" x14ac:dyDescent="0.5"/>
    <row r="88" ht="21.75" customHeight="1" x14ac:dyDescent="0.5"/>
    <row r="89" ht="21.75" customHeight="1" x14ac:dyDescent="0.5"/>
    <row r="90" ht="21.75" customHeight="1" x14ac:dyDescent="0.5"/>
    <row r="91" ht="21.75" customHeight="1" x14ac:dyDescent="0.5"/>
    <row r="92" ht="21.75" customHeight="1" x14ac:dyDescent="0.5"/>
    <row r="93" ht="21.75" customHeight="1" x14ac:dyDescent="0.5"/>
    <row r="94" ht="21.75" customHeight="1" x14ac:dyDescent="0.5"/>
    <row r="95" ht="21.75" customHeight="1" x14ac:dyDescent="0.5"/>
    <row r="96" ht="21.75" customHeight="1" x14ac:dyDescent="0.5"/>
    <row r="97" ht="21.75" customHeight="1" x14ac:dyDescent="0.5"/>
    <row r="98" ht="21.75" customHeight="1" x14ac:dyDescent="0.5"/>
    <row r="99" ht="21.75" customHeight="1" x14ac:dyDescent="0.5"/>
    <row r="100" ht="21.75" customHeight="1" x14ac:dyDescent="0.5"/>
    <row r="101" ht="21.75" customHeight="1" x14ac:dyDescent="0.5"/>
    <row r="102" ht="21.75" customHeight="1" x14ac:dyDescent="0.5"/>
    <row r="103" ht="21.75" customHeight="1" x14ac:dyDescent="0.5"/>
    <row r="104" ht="21.75" customHeight="1" x14ac:dyDescent="0.5"/>
    <row r="105" ht="21.75" customHeight="1" x14ac:dyDescent="0.5"/>
    <row r="106" ht="21.75" customHeight="1" x14ac:dyDescent="0.5"/>
    <row r="107" ht="21.75" customHeight="1" x14ac:dyDescent="0.5"/>
    <row r="108" ht="21.75" customHeight="1" x14ac:dyDescent="0.5"/>
    <row r="109" ht="21.75" customHeight="1" x14ac:dyDescent="0.5"/>
    <row r="110" ht="21.75" customHeight="1" x14ac:dyDescent="0.5"/>
    <row r="111" ht="21.75" customHeight="1" x14ac:dyDescent="0.5"/>
    <row r="112" ht="21.75" customHeight="1" x14ac:dyDescent="0.5"/>
    <row r="113" ht="21.75" customHeight="1" x14ac:dyDescent="0.5"/>
    <row r="114" ht="21.75" customHeight="1" x14ac:dyDescent="0.5"/>
    <row r="115" ht="21.75" customHeight="1" x14ac:dyDescent="0.5"/>
    <row r="116" ht="21.75" customHeight="1" x14ac:dyDescent="0.5"/>
    <row r="117" ht="21.75" customHeight="1" x14ac:dyDescent="0.5"/>
    <row r="118" ht="21.75" customHeight="1" x14ac:dyDescent="0.5"/>
    <row r="119" ht="21.75" customHeight="1" x14ac:dyDescent="0.5"/>
    <row r="120" ht="21.75" customHeight="1" x14ac:dyDescent="0.5"/>
    <row r="121" ht="21.75" customHeight="1" x14ac:dyDescent="0.5"/>
    <row r="122" ht="21.75" customHeight="1" x14ac:dyDescent="0.5"/>
    <row r="123" ht="21.75" customHeight="1" x14ac:dyDescent="0.5"/>
    <row r="124" ht="21.75" customHeight="1" x14ac:dyDescent="0.5"/>
    <row r="125" ht="21.75" customHeight="1" x14ac:dyDescent="0.5"/>
    <row r="126" ht="21.75" customHeight="1" x14ac:dyDescent="0.5"/>
    <row r="127" ht="21.75" customHeight="1" x14ac:dyDescent="0.5"/>
    <row r="128" ht="21.75" customHeight="1" x14ac:dyDescent="0.5"/>
    <row r="129" ht="21.75" customHeight="1" x14ac:dyDescent="0.5"/>
    <row r="130" ht="21.75" customHeight="1" x14ac:dyDescent="0.5"/>
    <row r="131" ht="21.75" customHeight="1" x14ac:dyDescent="0.5"/>
    <row r="132" ht="21.75" customHeight="1" x14ac:dyDescent="0.5"/>
    <row r="133" ht="21.75" customHeight="1" x14ac:dyDescent="0.5"/>
    <row r="134" ht="21.75" customHeight="1" x14ac:dyDescent="0.5"/>
    <row r="135" ht="21.75" customHeight="1" x14ac:dyDescent="0.5"/>
    <row r="136" ht="21.75" customHeight="1" x14ac:dyDescent="0.5"/>
    <row r="137" ht="21.75" customHeight="1" x14ac:dyDescent="0.5"/>
    <row r="138" ht="21.75" customHeight="1" x14ac:dyDescent="0.5"/>
    <row r="139" ht="21.75" customHeight="1" x14ac:dyDescent="0.5"/>
    <row r="140" ht="21.75" customHeight="1" x14ac:dyDescent="0.5"/>
    <row r="141" ht="21.75" customHeight="1" x14ac:dyDescent="0.5"/>
    <row r="142" ht="21.75" customHeight="1" x14ac:dyDescent="0.5"/>
  </sheetData>
  <mergeCells count="21">
    <mergeCell ref="A6:A7"/>
    <mergeCell ref="B6:C7"/>
    <mergeCell ref="D6:E7"/>
    <mergeCell ref="K6:K7"/>
    <mergeCell ref="A22:B22"/>
    <mergeCell ref="H22:K22"/>
    <mergeCell ref="C21:F21"/>
    <mergeCell ref="C22:F22"/>
    <mergeCell ref="A25:B25"/>
    <mergeCell ref="H26:K26"/>
    <mergeCell ref="A20:B20"/>
    <mergeCell ref="H20:K20"/>
    <mergeCell ref="A21:B21"/>
    <mergeCell ref="H21:K21"/>
    <mergeCell ref="C26:F26"/>
    <mergeCell ref="C27:F27"/>
    <mergeCell ref="G33:I33"/>
    <mergeCell ref="H18:K18"/>
    <mergeCell ref="G29:I29"/>
    <mergeCell ref="G30:I30"/>
    <mergeCell ref="H27:K27"/>
  </mergeCells>
  <phoneticPr fontId="30" type="noConversion"/>
  <pageMargins left="0.39370078740157483" right="0.19685039370078741" top="0.78740157480314965" bottom="0.39370078740157483" header="0.39370078740157483" footer="0.11811023622047245"/>
  <pageSetup paperSize="9" scale="89" orientation="portrait" horizontalDpi="300" verticalDpi="300" r:id="rId1"/>
  <headerFooter alignWithMargins="0">
    <oddHeader xml:space="preserve">&amp;Rแบบ ปร.4 </oddHeader>
  </headerFooter>
  <colBreaks count="1" manualBreakCount="1">
    <brk id="11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4" workbookViewId="0">
      <selection activeCell="G13" sqref="G13"/>
    </sheetView>
  </sheetViews>
  <sheetFormatPr defaultRowHeight="21.75" x14ac:dyDescent="0.5"/>
  <cols>
    <col min="1" max="1" width="9.7109375" style="118" customWidth="1"/>
    <col min="2" max="3" width="25.7109375" style="51" customWidth="1"/>
    <col min="4" max="5" width="7.7109375" style="118" customWidth="1"/>
    <col min="6" max="9" width="11.7109375" style="118" customWidth="1"/>
    <col min="10" max="11" width="11.7109375" style="51" customWidth="1"/>
    <col min="12" max="16384" width="9.140625" style="51"/>
  </cols>
  <sheetData>
    <row r="1" spans="1:11" x14ac:dyDescent="0.5">
      <c r="A1" s="43" t="s">
        <v>50</v>
      </c>
      <c r="B1" s="44"/>
      <c r="C1" s="45" t="s">
        <v>42</v>
      </c>
      <c r="D1" s="46"/>
      <c r="E1" s="44"/>
      <c r="F1" s="47"/>
      <c r="G1" s="48"/>
      <c r="H1" s="48"/>
      <c r="I1" s="47"/>
      <c r="J1" s="49"/>
      <c r="K1" s="50"/>
    </row>
    <row r="2" spans="1:11" x14ac:dyDescent="0.5">
      <c r="A2" s="43" t="str">
        <f>'แบบ ปร.6'!$A$2</f>
        <v>สถานที่ก่อสร้าง</v>
      </c>
      <c r="B2" s="44"/>
      <c r="C2" s="53"/>
      <c r="D2" s="54"/>
      <c r="E2" s="44"/>
      <c r="F2" s="55" t="s">
        <v>16</v>
      </c>
      <c r="G2" s="56" t="s">
        <v>51</v>
      </c>
      <c r="H2" s="56"/>
      <c r="I2" s="55" t="s">
        <v>38</v>
      </c>
      <c r="J2" s="57"/>
      <c r="K2" s="58"/>
    </row>
    <row r="3" spans="1:11" x14ac:dyDescent="0.5">
      <c r="A3" s="43" t="s">
        <v>52</v>
      </c>
      <c r="B3" s="44"/>
      <c r="C3" s="45" t="str">
        <f>'แบบ ปร.6'!$A$4</f>
        <v>สำนักบริหารจัดการน้ำ  กรมทรัพยากรน้ำ</v>
      </c>
      <c r="D3" s="54"/>
      <c r="E3" s="44"/>
      <c r="F3" s="55"/>
      <c r="G3" s="56"/>
      <c r="H3" s="56"/>
      <c r="I3" s="55"/>
      <c r="J3" s="57"/>
      <c r="K3" s="58"/>
    </row>
    <row r="4" spans="1:11" x14ac:dyDescent="0.5">
      <c r="A4" s="43">
        <f>ทดสอบดิน!$A$4</f>
        <v>0</v>
      </c>
      <c r="B4" s="44"/>
      <c r="C4" s="53"/>
      <c r="D4" s="54"/>
      <c r="E4" s="44"/>
      <c r="F4" s="55" t="s">
        <v>53</v>
      </c>
      <c r="G4" s="59">
        <f>'แบบ ปร.6'!$C$5</f>
        <v>37950</v>
      </c>
      <c r="H4" s="60"/>
      <c r="I4" s="47"/>
      <c r="J4" s="49"/>
      <c r="K4" s="50"/>
    </row>
    <row r="5" spans="1:11" x14ac:dyDescent="0.5">
      <c r="A5" s="61"/>
      <c r="B5" s="62"/>
      <c r="C5" s="62"/>
      <c r="D5" s="63"/>
      <c r="E5" s="62"/>
      <c r="F5" s="64"/>
      <c r="G5" s="65"/>
      <c r="H5" s="65"/>
      <c r="I5" s="64"/>
      <c r="J5" s="66"/>
    </row>
    <row r="6" spans="1:11" s="77" customFormat="1" x14ac:dyDescent="0.5">
      <c r="A6" s="67" t="s">
        <v>3</v>
      </c>
      <c r="B6" s="68" t="s">
        <v>21</v>
      </c>
      <c r="C6" s="69"/>
      <c r="D6" s="70" t="s">
        <v>54</v>
      </c>
      <c r="E6" s="71"/>
      <c r="F6" s="72" t="s">
        <v>55</v>
      </c>
      <c r="G6" s="73"/>
      <c r="H6" s="72" t="s">
        <v>56</v>
      </c>
      <c r="I6" s="74"/>
      <c r="J6" s="75" t="s">
        <v>57</v>
      </c>
      <c r="K6" s="76" t="s">
        <v>10</v>
      </c>
    </row>
    <row r="7" spans="1:11" s="77" customFormat="1" x14ac:dyDescent="0.5">
      <c r="A7" s="78"/>
      <c r="B7" s="79"/>
      <c r="C7" s="80"/>
      <c r="D7" s="81"/>
      <c r="E7" s="82"/>
      <c r="F7" s="83" t="s">
        <v>58</v>
      </c>
      <c r="G7" s="84" t="s">
        <v>49</v>
      </c>
      <c r="H7" s="83" t="s">
        <v>58</v>
      </c>
      <c r="I7" s="85" t="s">
        <v>49</v>
      </c>
      <c r="J7" s="86" t="s">
        <v>8</v>
      </c>
      <c r="K7" s="87"/>
    </row>
    <row r="8" spans="1:11" s="77" customFormat="1" x14ac:dyDescent="0.5">
      <c r="A8" s="165"/>
      <c r="B8" s="166" t="s">
        <v>101</v>
      </c>
      <c r="C8" s="167"/>
      <c r="D8" s="168"/>
      <c r="E8" s="169"/>
      <c r="F8" s="170"/>
      <c r="G8" s="171"/>
      <c r="H8" s="170"/>
      <c r="I8" s="172"/>
      <c r="J8" s="173"/>
      <c r="K8" s="93"/>
    </row>
    <row r="9" spans="1:11" x14ac:dyDescent="0.5">
      <c r="A9" s="112">
        <v>1</v>
      </c>
      <c r="B9" s="141" t="s">
        <v>102</v>
      </c>
      <c r="C9" s="117"/>
      <c r="D9" s="139">
        <v>0</v>
      </c>
      <c r="E9" s="174" t="s">
        <v>21</v>
      </c>
      <c r="F9" s="119">
        <v>0</v>
      </c>
      <c r="G9" s="119">
        <f>IF(F9="-","-",D9*F9)</f>
        <v>0</v>
      </c>
      <c r="H9" s="119">
        <v>0</v>
      </c>
      <c r="I9" s="119">
        <f>IF(H9="-","-",H9*D9)</f>
        <v>0</v>
      </c>
      <c r="J9" s="153">
        <f>SUM(G9,I9)</f>
        <v>0</v>
      </c>
      <c r="K9" s="117"/>
    </row>
    <row r="10" spans="1:11" x14ac:dyDescent="0.5">
      <c r="A10" s="112"/>
      <c r="B10" s="175" t="s">
        <v>103</v>
      </c>
      <c r="C10" s="117"/>
      <c r="D10" s="139"/>
      <c r="E10" s="115"/>
      <c r="F10" s="119"/>
      <c r="G10" s="119"/>
      <c r="H10" s="119"/>
      <c r="I10" s="119"/>
      <c r="J10" s="117"/>
      <c r="K10" s="117"/>
    </row>
    <row r="11" spans="1:11" x14ac:dyDescent="0.5">
      <c r="A11" s="112"/>
      <c r="B11" s="176" t="s">
        <v>104</v>
      </c>
      <c r="C11" s="117"/>
      <c r="D11" s="139"/>
      <c r="E11" s="115"/>
      <c r="F11" s="119"/>
      <c r="G11" s="119"/>
      <c r="H11" s="119"/>
      <c r="I11" s="119"/>
      <c r="J11" s="117"/>
      <c r="K11" s="117"/>
    </row>
    <row r="12" spans="1:11" x14ac:dyDescent="0.5">
      <c r="A12" s="112">
        <v>2</v>
      </c>
      <c r="B12" s="141" t="s">
        <v>105</v>
      </c>
      <c r="C12" s="117"/>
      <c r="D12" s="139">
        <v>0</v>
      </c>
      <c r="E12" s="174" t="s">
        <v>21</v>
      </c>
      <c r="F12" s="119">
        <v>0</v>
      </c>
      <c r="G12" s="119">
        <f>IF(F12="-","-",D12*F12)</f>
        <v>0</v>
      </c>
      <c r="H12" s="119">
        <v>0</v>
      </c>
      <c r="I12" s="119">
        <f>IF(H12="-","-",H12*D12)</f>
        <v>0</v>
      </c>
      <c r="J12" s="153">
        <f>SUM(G12,I12)</f>
        <v>0</v>
      </c>
      <c r="K12" s="117"/>
    </row>
    <row r="13" spans="1:11" x14ac:dyDescent="0.5">
      <c r="A13" s="112"/>
      <c r="B13" s="175" t="s">
        <v>106</v>
      </c>
      <c r="C13" s="117"/>
      <c r="D13" s="139"/>
      <c r="E13" s="115"/>
      <c r="F13" s="119"/>
      <c r="G13" s="119"/>
      <c r="H13" s="119"/>
      <c r="I13" s="119"/>
      <c r="J13" s="117"/>
      <c r="K13" s="117"/>
    </row>
    <row r="14" spans="1:11" x14ac:dyDescent="0.5">
      <c r="A14" s="112"/>
      <c r="B14" s="176" t="s">
        <v>107</v>
      </c>
      <c r="C14" s="77"/>
      <c r="D14" s="139"/>
      <c r="E14" s="115"/>
      <c r="F14" s="147"/>
      <c r="G14" s="147"/>
      <c r="H14" s="147"/>
      <c r="I14" s="147"/>
      <c r="J14" s="117"/>
      <c r="K14" s="117"/>
    </row>
    <row r="15" spans="1:11" x14ac:dyDescent="0.5">
      <c r="A15" s="112"/>
      <c r="B15" s="176" t="s">
        <v>108</v>
      </c>
      <c r="C15" s="77"/>
      <c r="D15" s="139"/>
      <c r="E15" s="115"/>
      <c r="F15" s="147"/>
      <c r="G15" s="147"/>
      <c r="H15" s="147"/>
      <c r="I15" s="147"/>
      <c r="J15" s="117"/>
      <c r="K15" s="117"/>
    </row>
    <row r="16" spans="1:11" x14ac:dyDescent="0.5">
      <c r="A16" s="112"/>
      <c r="B16" s="176" t="s">
        <v>109</v>
      </c>
      <c r="C16" s="77"/>
      <c r="D16" s="139"/>
      <c r="E16" s="115"/>
      <c r="F16" s="147"/>
      <c r="G16" s="147"/>
      <c r="H16" s="147"/>
      <c r="I16" s="147"/>
      <c r="J16" s="117"/>
      <c r="K16" s="117"/>
    </row>
    <row r="17" spans="1:11" x14ac:dyDescent="0.5">
      <c r="A17" s="112">
        <v>3</v>
      </c>
      <c r="B17" s="176" t="s">
        <v>110</v>
      </c>
      <c r="C17" s="77"/>
      <c r="D17" s="139">
        <v>1</v>
      </c>
      <c r="E17" s="174" t="s">
        <v>21</v>
      </c>
      <c r="F17" s="147">
        <v>0</v>
      </c>
      <c r="G17" s="119">
        <f>IF(F17="-","-",D17*F17)</f>
        <v>0</v>
      </c>
      <c r="H17" s="147">
        <v>2150</v>
      </c>
      <c r="I17" s="119">
        <f>IF(H17="-","-",H17*D17)</f>
        <v>2150</v>
      </c>
      <c r="J17" s="153">
        <f>SUM(G17,I17)</f>
        <v>2150</v>
      </c>
      <c r="K17" s="117"/>
    </row>
    <row r="18" spans="1:11" x14ac:dyDescent="0.5">
      <c r="A18" s="112"/>
      <c r="B18" s="176"/>
      <c r="C18" s="77"/>
      <c r="D18" s="139"/>
      <c r="E18" s="174"/>
      <c r="F18" s="147"/>
      <c r="G18" s="119"/>
      <c r="H18" s="147"/>
      <c r="I18" s="119"/>
      <c r="J18" s="153"/>
      <c r="K18" s="117"/>
    </row>
    <row r="19" spans="1:11" x14ac:dyDescent="0.5">
      <c r="A19" s="112"/>
      <c r="B19" s="176"/>
      <c r="C19" s="77"/>
      <c r="D19" s="139"/>
      <c r="E19" s="174"/>
      <c r="F19" s="147"/>
      <c r="G19" s="119"/>
      <c r="H19" s="147"/>
      <c r="I19" s="119"/>
      <c r="J19" s="153"/>
      <c r="K19" s="117"/>
    </row>
    <row r="20" spans="1:11" x14ac:dyDescent="0.5">
      <c r="A20" s="112"/>
      <c r="B20" s="176"/>
      <c r="C20" s="77"/>
      <c r="D20" s="139"/>
      <c r="E20" s="174"/>
      <c r="F20" s="147"/>
      <c r="G20" s="119"/>
      <c r="H20" s="147"/>
      <c r="I20" s="119"/>
      <c r="J20" s="153"/>
      <c r="K20" s="117"/>
    </row>
    <row r="21" spans="1:11" x14ac:dyDescent="0.5">
      <c r="A21" s="112"/>
      <c r="B21" s="176"/>
      <c r="C21" s="77"/>
      <c r="D21" s="139"/>
      <c r="E21" s="174"/>
      <c r="F21" s="147"/>
      <c r="G21" s="119"/>
      <c r="H21" s="147"/>
      <c r="I21" s="119"/>
      <c r="J21" s="153"/>
      <c r="K21" s="117"/>
    </row>
    <row r="22" spans="1:11" s="77" customFormat="1" x14ac:dyDescent="0.5">
      <c r="A22" s="177"/>
      <c r="B22" s="178"/>
      <c r="C22" s="179" t="s">
        <v>44</v>
      </c>
      <c r="D22" s="180"/>
      <c r="E22" s="181"/>
      <c r="F22" s="182"/>
      <c r="G22" s="183">
        <f>SUM(G8:G21)</f>
        <v>0</v>
      </c>
      <c r="H22" s="184"/>
      <c r="I22" s="183">
        <f>SUM(I8:I21)</f>
        <v>2150</v>
      </c>
      <c r="J22" s="159">
        <f>SUM(J8:J21)</f>
        <v>2150</v>
      </c>
      <c r="K22" s="185"/>
    </row>
    <row r="23" spans="1:11" s="91" customFormat="1" x14ac:dyDescent="0.5">
      <c r="A23" s="86"/>
      <c r="B23" s="104"/>
      <c r="C23" s="105" t="s">
        <v>45</v>
      </c>
      <c r="D23" s="106"/>
      <c r="E23" s="107"/>
      <c r="F23" s="108"/>
      <c r="G23" s="128">
        <f>ROUNDDOWN(SUM(G22),0)</f>
        <v>0</v>
      </c>
      <c r="H23" s="129"/>
      <c r="I23" s="128">
        <f>ROUNDDOWN(SUM(I22),0)</f>
        <v>2150</v>
      </c>
      <c r="J23" s="158">
        <f>SUM(G23,I23)</f>
        <v>2150</v>
      </c>
      <c r="K23" s="111"/>
    </row>
    <row r="24" spans="1:11" s="91" customFormat="1" x14ac:dyDescent="0.5">
      <c r="A24" s="43" t="s">
        <v>50</v>
      </c>
      <c r="B24" s="44"/>
      <c r="C24" s="45" t="s">
        <v>42</v>
      </c>
      <c r="D24" s="46"/>
      <c r="E24" s="44"/>
      <c r="F24" s="47"/>
      <c r="G24" s="48"/>
      <c r="H24" s="48"/>
      <c r="I24" s="47"/>
      <c r="J24" s="49"/>
      <c r="K24" s="50"/>
    </row>
    <row r="25" spans="1:11" x14ac:dyDescent="0.5">
      <c r="A25" s="43" t="str">
        <f>'แบบ ปร.6'!$A$2</f>
        <v>สถานที่ก่อสร้าง</v>
      </c>
      <c r="B25" s="44"/>
      <c r="C25" s="53"/>
      <c r="D25" s="54"/>
      <c r="E25" s="44"/>
      <c r="F25" s="55" t="s">
        <v>16</v>
      </c>
      <c r="G25" s="56" t="s">
        <v>51</v>
      </c>
      <c r="H25" s="56"/>
      <c r="I25" s="55" t="s">
        <v>38</v>
      </c>
      <c r="J25" s="57"/>
      <c r="K25" s="58"/>
    </row>
    <row r="26" spans="1:11" x14ac:dyDescent="0.5">
      <c r="A26" s="43" t="s">
        <v>52</v>
      </c>
      <c r="B26" s="44"/>
      <c r="C26" s="45" t="str">
        <f>'แบบ ปร.6'!$A$4</f>
        <v>สำนักบริหารจัดการน้ำ  กรมทรัพยากรน้ำ</v>
      </c>
      <c r="D26" s="54"/>
      <c r="E26" s="44"/>
      <c r="F26" s="55"/>
      <c r="G26" s="56"/>
      <c r="H26" s="56"/>
      <c r="I26" s="55"/>
      <c r="J26" s="57"/>
      <c r="K26" s="58"/>
    </row>
    <row r="27" spans="1:11" x14ac:dyDescent="0.5">
      <c r="A27" s="43">
        <f>ทดสอบดิน!$A$4</f>
        <v>0</v>
      </c>
      <c r="B27" s="44"/>
      <c r="C27" s="53"/>
      <c r="D27" s="54"/>
      <c r="E27" s="44"/>
      <c r="F27" s="55" t="s">
        <v>53</v>
      </c>
      <c r="G27" s="59">
        <f>'แบบ ปร.6'!$C$5</f>
        <v>37950</v>
      </c>
      <c r="H27" s="60"/>
      <c r="I27" s="47"/>
      <c r="J27" s="49"/>
      <c r="K27" s="50"/>
    </row>
    <row r="28" spans="1:11" x14ac:dyDescent="0.5">
      <c r="A28" s="61"/>
      <c r="B28" s="62"/>
      <c r="C28" s="62"/>
      <c r="D28" s="63"/>
      <c r="E28" s="62"/>
      <c r="F28" s="64"/>
      <c r="G28" s="65"/>
      <c r="H28" s="65"/>
      <c r="I28" s="64"/>
      <c r="J28" s="66"/>
    </row>
    <row r="29" spans="1:11" x14ac:dyDescent="0.5">
      <c r="A29" s="67" t="s">
        <v>3</v>
      </c>
      <c r="B29" s="68" t="s">
        <v>21</v>
      </c>
      <c r="C29" s="69"/>
      <c r="D29" s="70" t="s">
        <v>54</v>
      </c>
      <c r="E29" s="71"/>
      <c r="F29" s="72" t="s">
        <v>55</v>
      </c>
      <c r="G29" s="73"/>
      <c r="H29" s="72" t="s">
        <v>56</v>
      </c>
      <c r="I29" s="74"/>
      <c r="J29" s="75" t="s">
        <v>57</v>
      </c>
      <c r="K29" s="76" t="s">
        <v>10</v>
      </c>
    </row>
    <row r="30" spans="1:11" x14ac:dyDescent="0.5">
      <c r="A30" s="78"/>
      <c r="B30" s="79"/>
      <c r="C30" s="80"/>
      <c r="D30" s="81"/>
      <c r="E30" s="82"/>
      <c r="F30" s="83" t="s">
        <v>58</v>
      </c>
      <c r="G30" s="84" t="s">
        <v>49</v>
      </c>
      <c r="H30" s="83" t="s">
        <v>58</v>
      </c>
      <c r="I30" s="85" t="s">
        <v>49</v>
      </c>
      <c r="J30" s="86" t="s">
        <v>8</v>
      </c>
      <c r="K30" s="87"/>
    </row>
    <row r="31" spans="1:11" x14ac:dyDescent="0.5">
      <c r="A31" s="177"/>
      <c r="B31" s="178" t="s">
        <v>111</v>
      </c>
      <c r="C31" s="179"/>
      <c r="D31" s="180"/>
      <c r="E31" s="181"/>
      <c r="F31" s="182"/>
      <c r="G31" s="145"/>
      <c r="H31" s="162"/>
      <c r="I31" s="145"/>
      <c r="J31" s="159"/>
      <c r="K31" s="186"/>
    </row>
    <row r="32" spans="1:11" x14ac:dyDescent="0.5">
      <c r="A32" s="121">
        <v>1</v>
      </c>
      <c r="B32" s="164" t="str">
        <f t="array" ref="B32:B36">[2]งานไฟฟ้า!$B$6:$B$10</f>
        <v>เสาไฟฟ้า คอร. ยาวไม่น้อยกว่า 8.00 ม.</v>
      </c>
      <c r="C32" s="117"/>
      <c r="D32" s="139">
        <v>1</v>
      </c>
      <c r="E32" s="115" t="str">
        <f t="array" ref="E32:F36">[2]งานไฟฟ้า!$C$6:$D$10</f>
        <v>ต้น</v>
      </c>
      <c r="F32" s="119">
        <v>1500</v>
      </c>
      <c r="G32" s="119">
        <f>IF(F32="-","-",D32*F32)</f>
        <v>1500</v>
      </c>
      <c r="H32" s="119">
        <f t="array" ref="H32:H36">[2]งานไฟฟ้า!$E$6:$E$10</f>
        <v>500</v>
      </c>
      <c r="I32" s="119">
        <f>IF(H32="-","-",H32*D32)</f>
        <v>500</v>
      </c>
      <c r="J32" s="153">
        <f>SUM(G32,I32)</f>
        <v>2000</v>
      </c>
      <c r="K32" s="117"/>
    </row>
    <row r="33" spans="1:11" x14ac:dyDescent="0.5">
      <c r="A33" s="121">
        <v>2</v>
      </c>
      <c r="B33" s="92" t="str">
        <v>สายไฟฟ้าอลูมิเนียมหุ้มฉนวน พื้นที่หน้าตัดไม่น้อยกว่า 25 ตร.มม.</v>
      </c>
      <c r="C33" s="117"/>
      <c r="D33" s="140">
        <v>100</v>
      </c>
      <c r="E33" s="136" t="str">
        <v>ม.</v>
      </c>
      <c r="F33" s="119">
        <v>25</v>
      </c>
      <c r="G33" s="119">
        <f>IF(F33="-","-",D33*F33)</f>
        <v>2500</v>
      </c>
      <c r="H33" s="119" t="str">
        <v>-</v>
      </c>
      <c r="I33" s="119" t="str">
        <f>IF(H33="-","-",H33*D33)</f>
        <v>-</v>
      </c>
      <c r="J33" s="153">
        <f>SUM(G33,I33)</f>
        <v>2500</v>
      </c>
      <c r="K33" s="117"/>
    </row>
    <row r="34" spans="1:11" x14ac:dyDescent="0.5">
      <c r="A34" s="121">
        <v>3</v>
      </c>
      <c r="B34" s="141" t="str">
        <v>แผงควบคุมไฟฟ้าในโรงสูบน้ำ</v>
      </c>
      <c r="C34" s="117"/>
      <c r="D34" s="140">
        <v>1</v>
      </c>
      <c r="E34" s="136" t="str">
        <v>ชุด</v>
      </c>
      <c r="F34" s="119">
        <v>2000</v>
      </c>
      <c r="G34" s="119">
        <f>IF(F34="-","-",D34*F34)</f>
        <v>2000</v>
      </c>
      <c r="H34" s="119">
        <v>200</v>
      </c>
      <c r="I34" s="119">
        <f>IF(H34="-","-",H34*D34)</f>
        <v>200</v>
      </c>
      <c r="J34" s="153">
        <f>SUM(G34,I34)</f>
        <v>2200</v>
      </c>
      <c r="K34" s="117"/>
    </row>
    <row r="35" spans="1:11" x14ac:dyDescent="0.5">
      <c r="A35" s="121">
        <v>4</v>
      </c>
      <c r="B35" s="141" t="str">
        <v>อุปกรณ์โยงยึดสายไฟฟ้า</v>
      </c>
      <c r="C35" s="117"/>
      <c r="D35" s="140">
        <v>1</v>
      </c>
      <c r="E35" s="187" t="str">
        <v>รายการ</v>
      </c>
      <c r="F35" s="119">
        <v>1750</v>
      </c>
      <c r="G35" s="119">
        <f>IF(F35="-","-",D35*F35)</f>
        <v>1750</v>
      </c>
      <c r="H35" s="119" t="str">
        <v>-</v>
      </c>
      <c r="I35" s="119" t="str">
        <f>IF(H35="-","-",H35*D35)</f>
        <v>-</v>
      </c>
      <c r="J35" s="153">
        <f>SUM(G35,I35)</f>
        <v>1750</v>
      </c>
      <c r="K35" s="117"/>
    </row>
    <row r="36" spans="1:11" s="77" customFormat="1" x14ac:dyDescent="0.5">
      <c r="A36" s="121">
        <v>5</v>
      </c>
      <c r="B36" s="141" t="str">
        <v>สวิทซ์ลูกลอยอัตโนมัติ</v>
      </c>
      <c r="C36" s="117"/>
      <c r="D36" s="140">
        <v>2</v>
      </c>
      <c r="E36" s="136" t="str">
        <v>ชุด</v>
      </c>
      <c r="F36" s="119">
        <v>1200</v>
      </c>
      <c r="G36" s="119">
        <f>IF(F36="-","-",D36*F36)</f>
        <v>2400</v>
      </c>
      <c r="H36" s="119">
        <v>200</v>
      </c>
      <c r="I36" s="119">
        <f>IF(H36="-","-",H36*D36)</f>
        <v>400</v>
      </c>
      <c r="J36" s="153">
        <f>SUM(G36,I36)</f>
        <v>2800</v>
      </c>
      <c r="K36" s="117"/>
    </row>
    <row r="37" spans="1:11" s="91" customFormat="1" x14ac:dyDescent="0.5">
      <c r="A37" s="121"/>
      <c r="B37" s="141"/>
      <c r="C37" s="117"/>
      <c r="D37" s="140"/>
      <c r="E37" s="136"/>
      <c r="F37" s="119"/>
      <c r="G37" s="119"/>
      <c r="H37" s="119"/>
      <c r="I37" s="119"/>
      <c r="J37" s="153"/>
      <c r="K37" s="117"/>
    </row>
    <row r="38" spans="1:11" x14ac:dyDescent="0.5">
      <c r="A38" s="94"/>
      <c r="B38" s="95"/>
      <c r="C38" s="96" t="s">
        <v>44</v>
      </c>
      <c r="D38" s="97"/>
      <c r="E38" s="98"/>
      <c r="F38" s="99"/>
      <c r="G38" s="100">
        <f>SUM(G32:G37)</f>
        <v>10150</v>
      </c>
      <c r="H38" s="101"/>
      <c r="I38" s="100">
        <f>SUM(I32:I37)</f>
        <v>1100</v>
      </c>
      <c r="J38" s="103">
        <f>SUM(J32:J37)</f>
        <v>11250</v>
      </c>
      <c r="K38" s="102"/>
    </row>
    <row r="39" spans="1:11" x14ac:dyDescent="0.5">
      <c r="A39" s="86"/>
      <c r="B39" s="104"/>
      <c r="C39" s="105" t="s">
        <v>59</v>
      </c>
      <c r="D39" s="106"/>
      <c r="E39" s="107"/>
      <c r="F39" s="108"/>
      <c r="G39" s="109"/>
      <c r="H39" s="110"/>
      <c r="I39" s="109"/>
      <c r="J39" s="109">
        <f>ROUNDDOWN(J38,0)</f>
        <v>11250</v>
      </c>
      <c r="K39" s="111"/>
    </row>
    <row r="40" spans="1:11" x14ac:dyDescent="0.5">
      <c r="A40" s="51"/>
      <c r="B40" s="188" t="s">
        <v>7</v>
      </c>
      <c r="C40" s="188"/>
      <c r="D40" s="189"/>
      <c r="E40" s="188"/>
      <c r="F40" s="190"/>
      <c r="G40" s="191"/>
      <c r="H40" s="192"/>
      <c r="I40" s="192"/>
    </row>
    <row r="41" spans="1:11" x14ac:dyDescent="0.5">
      <c r="A41" s="118" t="s">
        <v>121</v>
      </c>
      <c r="F41" s="144" t="s">
        <v>35</v>
      </c>
      <c r="G41" s="118" t="s">
        <v>124</v>
      </c>
      <c r="J41" s="118"/>
      <c r="K41" s="118"/>
    </row>
    <row r="42" spans="1:11" x14ac:dyDescent="0.5">
      <c r="B42" s="51" t="s">
        <v>120</v>
      </c>
      <c r="F42" s="144"/>
      <c r="G42" s="51" t="s">
        <v>123</v>
      </c>
      <c r="H42" s="63"/>
      <c r="I42" s="63"/>
      <c r="J42" s="63"/>
      <c r="K42" s="63"/>
    </row>
    <row r="43" spans="1:11" x14ac:dyDescent="0.5">
      <c r="F43" s="144"/>
      <c r="H43" s="63"/>
      <c r="I43" s="63"/>
      <c r="J43" s="63"/>
      <c r="K43" s="63"/>
    </row>
    <row r="44" spans="1:11" x14ac:dyDescent="0.5">
      <c r="A44" s="118" t="s">
        <v>122</v>
      </c>
      <c r="B44"/>
      <c r="F44" s="144" t="s">
        <v>36</v>
      </c>
      <c r="G44" s="118" t="s">
        <v>124</v>
      </c>
      <c r="H44" s="63"/>
      <c r="I44" s="63"/>
      <c r="J44" s="63"/>
      <c r="K44" s="63"/>
    </row>
    <row r="45" spans="1:11" x14ac:dyDescent="0.5">
      <c r="B45" s="51" t="s">
        <v>120</v>
      </c>
      <c r="G45" s="51" t="s">
        <v>123</v>
      </c>
      <c r="H45" s="63"/>
      <c r="I45" s="63"/>
      <c r="J45" s="63"/>
      <c r="K45" s="63"/>
    </row>
  </sheetData>
  <phoneticPr fontId="30" type="noConversion"/>
  <printOptions horizontalCentered="1"/>
  <pageMargins left="0.78740157480314965" right="0.59055118110236227" top="0.78740157480314965" bottom="0.78740157480314965" header="0.59055118110236227" footer="0.59055118110236227"/>
  <pageSetup paperSize="9" orientation="landscape" horizontalDpi="4294967295" r:id="rId1"/>
  <headerFooter alignWithMargins="0">
    <oddHeader>&amp;Rแบบ ปร.4 แผ่นที่ &amp;P/2</oddHeader>
    <oddFooter>&amp;L&amp;F&amp;C&amp;A&amp;R&amp;D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3"/>
  <sheetViews>
    <sheetView zoomScaleNormal="100" workbookViewId="0">
      <selection activeCell="A22" sqref="A22:XFD28"/>
    </sheetView>
  </sheetViews>
  <sheetFormatPr defaultRowHeight="21.75" x14ac:dyDescent="0.5"/>
  <cols>
    <col min="1" max="1" width="7.5703125" style="118" customWidth="1"/>
    <col min="2" max="2" width="22.7109375" style="51" customWidth="1"/>
    <col min="3" max="3" width="11.5703125" style="51" customWidth="1"/>
    <col min="4" max="5" width="5.7109375" style="118" customWidth="1"/>
    <col min="6" max="10" width="11.7109375" style="118" customWidth="1"/>
    <col min="11" max="11" width="8" style="118" bestFit="1" customWidth="1"/>
    <col min="12" max="16384" width="9.140625" style="118"/>
  </cols>
  <sheetData>
    <row r="1" spans="1:11" s="51" customFormat="1" ht="21.75" customHeight="1" x14ac:dyDescent="0.5">
      <c r="A1" s="729" t="s">
        <v>50</v>
      </c>
      <c r="B1" s="360"/>
      <c r="C1" s="493" t="s">
        <v>488</v>
      </c>
      <c r="D1" s="520"/>
      <c r="E1" s="513"/>
      <c r="F1" s="521"/>
      <c r="G1" s="362"/>
      <c r="H1" s="362"/>
      <c r="I1" s="361"/>
      <c r="J1" s="363"/>
      <c r="K1" s="364"/>
    </row>
    <row r="2" spans="1:11" s="51" customFormat="1" ht="21.75" customHeight="1" x14ac:dyDescent="0.5">
      <c r="A2" s="729" t="str">
        <f>'[4]แบบ ปร.6'!$A$2</f>
        <v>สถานที่ก่อสร้าง</v>
      </c>
      <c r="B2" s="360"/>
      <c r="C2" s="510" t="str">
        <f>โรงสูบน้ำ!C2</f>
        <v>บ้านหัวตลาด หมู่ที่ 4 ตำบลสำพะเนียง อำเภอโนนแดง จังหวัดนครราชสีมา</v>
      </c>
      <c r="D2" s="1048"/>
      <c r="E2" s="1010"/>
      <c r="F2" s="1049"/>
      <c r="G2" s="1050"/>
      <c r="H2" s="1050"/>
      <c r="I2" s="489"/>
      <c r="J2" s="523"/>
      <c r="K2" s="523"/>
    </row>
    <row r="3" spans="1:11" s="51" customFormat="1" ht="21.75" customHeight="1" x14ac:dyDescent="0.5">
      <c r="A3" s="758" t="s">
        <v>368</v>
      </c>
      <c r="B3" s="360"/>
      <c r="C3" s="510" t="str">
        <f>โรงสูบน้ำ!C3</f>
        <v>สำนักบริหารจัดการน้ำ  กรมทรัพยากรน้ำ</v>
      </c>
      <c r="D3" s="512"/>
      <c r="E3" s="1010"/>
      <c r="F3" s="514"/>
      <c r="G3" s="368"/>
      <c r="H3" s="489" t="s">
        <v>16</v>
      </c>
      <c r="I3" s="523" t="s">
        <v>51</v>
      </c>
      <c r="J3" s="523"/>
      <c r="K3" s="366"/>
    </row>
    <row r="4" spans="1:11" s="51" customFormat="1" ht="21.75" customHeight="1" x14ac:dyDescent="0.5">
      <c r="A4" s="729"/>
      <c r="B4" s="360"/>
      <c r="C4" s="510"/>
      <c r="D4" s="510"/>
      <c r="E4" s="510"/>
      <c r="F4" s="510"/>
      <c r="G4" s="510"/>
      <c r="H4" s="489"/>
      <c r="I4" s="1007"/>
      <c r="J4" s="1007"/>
      <c r="K4" s="1007"/>
    </row>
    <row r="5" spans="1:11" s="51" customFormat="1" ht="21.75" customHeight="1" x14ac:dyDescent="0.5">
      <c r="A5" s="637"/>
      <c r="B5" s="370"/>
      <c r="C5" s="998"/>
      <c r="D5" s="371"/>
      <c r="E5" s="998"/>
      <c r="F5" s="816"/>
      <c r="G5" s="1053"/>
      <c r="H5" s="1053"/>
      <c r="I5" s="372"/>
      <c r="J5" s="374"/>
      <c r="K5" s="375"/>
    </row>
    <row r="6" spans="1:11" s="77" customFormat="1" ht="21.75" customHeight="1" x14ac:dyDescent="0.5">
      <c r="A6" s="1306" t="s">
        <v>3</v>
      </c>
      <c r="B6" s="1318" t="s">
        <v>21</v>
      </c>
      <c r="C6" s="1319"/>
      <c r="D6" s="1314" t="s">
        <v>54</v>
      </c>
      <c r="E6" s="1315"/>
      <c r="F6" s="1391" t="s">
        <v>55</v>
      </c>
      <c r="G6" s="1392"/>
      <c r="H6" s="1308" t="s">
        <v>56</v>
      </c>
      <c r="I6" s="1309"/>
      <c r="J6" s="876" t="s">
        <v>57</v>
      </c>
      <c r="K6" s="1306" t="s">
        <v>10</v>
      </c>
    </row>
    <row r="7" spans="1:11" s="77" customFormat="1" ht="21.75" customHeight="1" x14ac:dyDescent="0.5">
      <c r="A7" s="1307"/>
      <c r="B7" s="1320"/>
      <c r="C7" s="1321"/>
      <c r="D7" s="1316"/>
      <c r="E7" s="1317"/>
      <c r="F7" s="925" t="s">
        <v>58</v>
      </c>
      <c r="G7" s="891" t="s">
        <v>49</v>
      </c>
      <c r="H7" s="925" t="s">
        <v>58</v>
      </c>
      <c r="I7" s="892" t="s">
        <v>49</v>
      </c>
      <c r="J7" s="877" t="s">
        <v>8</v>
      </c>
      <c r="K7" s="1307"/>
    </row>
    <row r="8" spans="1:11" s="163" customFormat="1" ht="21.75" customHeight="1" x14ac:dyDescent="0.5">
      <c r="A8" s="406">
        <v>1</v>
      </c>
      <c r="B8" s="409" t="s">
        <v>480</v>
      </c>
      <c r="C8" s="409"/>
      <c r="D8" s="556">
        <v>1</v>
      </c>
      <c r="E8" s="398" t="s">
        <v>486</v>
      </c>
      <c r="F8" s="497">
        <v>1200</v>
      </c>
      <c r="G8" s="400">
        <f t="shared" ref="G8:G10" si="0">IF(F8="-","-",D8*F8)</f>
        <v>1200</v>
      </c>
      <c r="H8" s="497" t="s">
        <v>65</v>
      </c>
      <c r="I8" s="399" t="str">
        <f t="shared" ref="I8:I10" si="1">IF(H8="-","-",H8*D8)</f>
        <v>-</v>
      </c>
      <c r="J8" s="405">
        <f t="shared" ref="J8:J10" si="2">SUM(G8,I8)</f>
        <v>1200</v>
      </c>
      <c r="K8" s="557"/>
    </row>
    <row r="9" spans="1:11" s="163" customFormat="1" ht="21.75" customHeight="1" x14ac:dyDescent="0.5">
      <c r="A9" s="406">
        <v>2</v>
      </c>
      <c r="B9" s="409" t="s">
        <v>481</v>
      </c>
      <c r="C9" s="409"/>
      <c r="D9" s="556">
        <v>1</v>
      </c>
      <c r="E9" s="398" t="s">
        <v>486</v>
      </c>
      <c r="F9" s="497">
        <v>3300</v>
      </c>
      <c r="G9" s="400">
        <f t="shared" si="0"/>
        <v>3300</v>
      </c>
      <c r="H9" s="497" t="s">
        <v>65</v>
      </c>
      <c r="I9" s="399" t="str">
        <f t="shared" si="1"/>
        <v>-</v>
      </c>
      <c r="J9" s="405">
        <f t="shared" si="2"/>
        <v>3300</v>
      </c>
      <c r="K9" s="557"/>
    </row>
    <row r="10" spans="1:11" s="163" customFormat="1" ht="21.75" customHeight="1" x14ac:dyDescent="0.5">
      <c r="A10" s="406">
        <v>3</v>
      </c>
      <c r="B10" s="409" t="s">
        <v>482</v>
      </c>
      <c r="C10" s="409"/>
      <c r="D10" s="556">
        <v>1</v>
      </c>
      <c r="E10" s="398" t="str">
        <f>[5]เครื่องสูบน้ำหอยโข่ง!$C$7</f>
        <v>เครื่อง</v>
      </c>
      <c r="F10" s="497">
        <v>10500</v>
      </c>
      <c r="G10" s="400">
        <f t="shared" si="0"/>
        <v>10500</v>
      </c>
      <c r="H10" s="497" t="s">
        <v>65</v>
      </c>
      <c r="I10" s="399" t="str">
        <f t="shared" si="1"/>
        <v>-</v>
      </c>
      <c r="J10" s="405">
        <f t="shared" si="2"/>
        <v>10500</v>
      </c>
      <c r="K10" s="557"/>
    </row>
    <row r="11" spans="1:11" s="163" customFormat="1" ht="21.75" customHeight="1" x14ac:dyDescent="0.5">
      <c r="A11" s="406">
        <v>4</v>
      </c>
      <c r="B11" s="409" t="s">
        <v>483</v>
      </c>
      <c r="C11" s="409"/>
      <c r="D11" s="556">
        <v>1</v>
      </c>
      <c r="E11" s="398" t="s">
        <v>203</v>
      </c>
      <c r="F11" s="497">
        <v>2900</v>
      </c>
      <c r="G11" s="400">
        <f>IF(F11="-","-",D11*F11)</f>
        <v>2900</v>
      </c>
      <c r="H11" s="497" t="s">
        <v>65</v>
      </c>
      <c r="I11" s="399" t="str">
        <f>IF(H11="-","-",H11*D11)</f>
        <v>-</v>
      </c>
      <c r="J11" s="405">
        <f>SUM(G11,I11)</f>
        <v>2900</v>
      </c>
      <c r="K11" s="557"/>
    </row>
    <row r="12" spans="1:11" s="163" customFormat="1" ht="21.75" customHeight="1" x14ac:dyDescent="0.5">
      <c r="A12" s="406"/>
      <c r="B12" s="409"/>
      <c r="C12" s="438" t="s">
        <v>484</v>
      </c>
      <c r="D12" s="556"/>
      <c r="E12" s="398"/>
      <c r="F12" s="497"/>
      <c r="G12" s="483">
        <f>SUM(G8:G11)</f>
        <v>17900</v>
      </c>
      <c r="H12" s="483"/>
      <c r="I12" s="483">
        <f>SUM(I8:I11)</f>
        <v>0</v>
      </c>
      <c r="J12" s="483">
        <f>SUM(J8:J11)</f>
        <v>17900</v>
      </c>
      <c r="K12" s="557"/>
    </row>
    <row r="13" spans="1:11" ht="21.75" customHeight="1" x14ac:dyDescent="0.5">
      <c r="A13" s="406"/>
      <c r="B13" s="409"/>
      <c r="C13" s="438" t="s">
        <v>45</v>
      </c>
      <c r="D13" s="556"/>
      <c r="E13" s="398"/>
      <c r="F13" s="497"/>
      <c r="G13" s="483">
        <f>G12</f>
        <v>17900</v>
      </c>
      <c r="H13" s="483"/>
      <c r="I13" s="483">
        <f>I12</f>
        <v>0</v>
      </c>
      <c r="J13" s="483">
        <f>J12</f>
        <v>17900</v>
      </c>
      <c r="K13" s="401"/>
    </row>
    <row r="14" spans="1:11" ht="21.75" customHeight="1" x14ac:dyDescent="0.5">
      <c r="A14" s="406">
        <v>5</v>
      </c>
      <c r="B14" s="409" t="s">
        <v>485</v>
      </c>
      <c r="C14" s="438"/>
      <c r="D14" s="556">
        <v>1</v>
      </c>
      <c r="E14" s="398" t="s">
        <v>191</v>
      </c>
      <c r="F14" s="497" t="s">
        <v>65</v>
      </c>
      <c r="G14" s="481" t="s">
        <v>65</v>
      </c>
      <c r="H14" s="529">
        <v>700</v>
      </c>
      <c r="I14" s="399">
        <f>IF(H14="-","-",H14*D14)</f>
        <v>700</v>
      </c>
      <c r="J14" s="399">
        <f>I14</f>
        <v>700</v>
      </c>
      <c r="K14" s="401"/>
    </row>
    <row r="15" spans="1:11" s="163" customFormat="1" ht="21.75" customHeight="1" x14ac:dyDescent="0.5">
      <c r="A15" s="406"/>
      <c r="B15" s="558"/>
      <c r="C15" s="558"/>
      <c r="D15" s="559"/>
      <c r="E15" s="398"/>
      <c r="F15" s="497"/>
      <c r="G15" s="560"/>
      <c r="H15" s="561"/>
      <c r="I15" s="560"/>
      <c r="J15" s="405"/>
      <c r="K15" s="557"/>
    </row>
    <row r="16" spans="1:11" s="163" customFormat="1" ht="21.75" customHeight="1" x14ac:dyDescent="0.5">
      <c r="A16" s="406"/>
      <c r="B16" s="409"/>
      <c r="C16" s="558"/>
      <c r="D16" s="559"/>
      <c r="E16" s="398"/>
      <c r="F16" s="497"/>
      <c r="G16" s="560"/>
      <c r="H16" s="561"/>
      <c r="I16" s="560"/>
      <c r="J16" s="405"/>
      <c r="K16" s="557"/>
    </row>
    <row r="17" spans="1:14" ht="21.75" customHeight="1" x14ac:dyDescent="0.5">
      <c r="A17" s="562"/>
      <c r="B17" s="409"/>
      <c r="C17" s="438" t="s">
        <v>487</v>
      </c>
      <c r="D17" s="397"/>
      <c r="E17" s="563"/>
      <c r="F17" s="399"/>
      <c r="G17" s="483">
        <f>SUM(G14:G16)</f>
        <v>0</v>
      </c>
      <c r="H17" s="483"/>
      <c r="I17" s="483">
        <f>SUM(I14:I16)</f>
        <v>700</v>
      </c>
      <c r="J17" s="483">
        <f>SUM(J14:J16)</f>
        <v>700</v>
      </c>
      <c r="K17" s="401"/>
    </row>
    <row r="18" spans="1:14" ht="21.75" customHeight="1" x14ac:dyDescent="0.5">
      <c r="A18" s="562"/>
      <c r="B18" s="409"/>
      <c r="C18" s="728" t="s">
        <v>45</v>
      </c>
      <c r="D18" s="397"/>
      <c r="E18" s="563"/>
      <c r="F18" s="399"/>
      <c r="G18" s="483">
        <f>G17</f>
        <v>0</v>
      </c>
      <c r="H18" s="483"/>
      <c r="I18" s="483">
        <f>I17</f>
        <v>700</v>
      </c>
      <c r="J18" s="483">
        <f>J17</f>
        <v>700</v>
      </c>
      <c r="K18" s="401"/>
    </row>
    <row r="19" spans="1:14" ht="21.75" customHeight="1" x14ac:dyDescent="0.5">
      <c r="A19" s="551"/>
      <c r="B19" s="427"/>
      <c r="C19" s="552" t="s">
        <v>59</v>
      </c>
      <c r="D19" s="553"/>
      <c r="E19" s="421"/>
      <c r="F19" s="554"/>
      <c r="G19" s="433">
        <f>G18+G13</f>
        <v>17900</v>
      </c>
      <c r="H19" s="433"/>
      <c r="I19" s="433">
        <f>I18+I13</f>
        <v>700</v>
      </c>
      <c r="J19" s="433">
        <f>J18+J13</f>
        <v>18600</v>
      </c>
      <c r="K19" s="426"/>
    </row>
    <row r="20" spans="1:14" ht="21.75" customHeight="1" x14ac:dyDescent="0.5">
      <c r="A20" s="727"/>
      <c r="B20" s="443"/>
      <c r="C20" s="444"/>
      <c r="D20" s="445"/>
      <c r="E20" s="637"/>
      <c r="F20" s="446"/>
      <c r="G20" s="447"/>
      <c r="H20" s="1312"/>
      <c r="I20" s="1312"/>
      <c r="J20" s="1312"/>
      <c r="K20" s="1312"/>
    </row>
    <row r="21" spans="1:14" ht="21.75" customHeight="1" x14ac:dyDescent="0.5">
      <c r="A21" s="448"/>
      <c r="B21" s="375"/>
      <c r="C21" s="375"/>
      <c r="D21" s="448"/>
      <c r="E21" s="448"/>
      <c r="F21" s="448"/>
      <c r="G21" s="449"/>
      <c r="H21" s="448"/>
      <c r="I21" s="449"/>
      <c r="J21" s="448" t="s">
        <v>7</v>
      </c>
      <c r="K21" s="448"/>
    </row>
    <row r="22" spans="1:14" s="694" customFormat="1" ht="21.75" customHeight="1" x14ac:dyDescent="0.4">
      <c r="A22" s="1206"/>
      <c r="B22" s="1206"/>
      <c r="C22" s="692"/>
      <c r="D22" s="692"/>
      <c r="E22" s="692"/>
      <c r="F22" s="692"/>
      <c r="G22" s="726"/>
      <c r="H22" s="1273"/>
      <c r="I22" s="1273"/>
      <c r="J22" s="1273"/>
      <c r="K22" s="1273"/>
      <c r="L22" s="693"/>
      <c r="M22" s="693"/>
    </row>
    <row r="23" spans="1:14" s="694" customFormat="1" ht="20.25" x14ac:dyDescent="0.4">
      <c r="A23" s="1313"/>
      <c r="B23" s="1313"/>
      <c r="C23" s="1206"/>
      <c r="D23" s="1206"/>
      <c r="E23" s="1206"/>
      <c r="F23" s="726"/>
      <c r="G23" s="726"/>
      <c r="H23" s="1206"/>
      <c r="I23" s="1206"/>
      <c r="J23" s="1206"/>
      <c r="K23" s="1206"/>
      <c r="L23" s="693"/>
      <c r="M23" s="693"/>
    </row>
    <row r="24" spans="1:14" s="694" customFormat="1" ht="20.25" x14ac:dyDescent="0.4">
      <c r="A24" s="1313"/>
      <c r="B24" s="1313"/>
      <c r="C24" s="1206"/>
      <c r="D24" s="1206"/>
      <c r="E24" s="1206"/>
      <c r="F24" s="726"/>
      <c r="G24" s="726"/>
      <c r="H24" s="1206"/>
      <c r="I24" s="1206"/>
      <c r="J24" s="1206"/>
      <c r="K24" s="1206"/>
      <c r="L24" s="693"/>
      <c r="M24" s="693"/>
    </row>
    <row r="25" spans="1:14" s="694" customFormat="1" ht="20.25" x14ac:dyDescent="0.4">
      <c r="A25" s="763"/>
      <c r="B25" s="763"/>
      <c r="C25" s="726"/>
      <c r="D25" s="726"/>
      <c r="E25" s="726"/>
      <c r="F25" s="726"/>
      <c r="G25" s="726"/>
      <c r="H25" s="726"/>
      <c r="I25" s="726"/>
      <c r="J25" s="726"/>
      <c r="K25" s="726"/>
      <c r="L25" s="693"/>
      <c r="M25" s="693"/>
    </row>
    <row r="26" spans="1:14" s="694" customFormat="1" ht="21.75" customHeight="1" x14ac:dyDescent="0.4">
      <c r="A26" s="1206"/>
      <c r="B26" s="1206"/>
      <c r="C26" s="692"/>
      <c r="D26" s="692"/>
      <c r="E26" s="692"/>
      <c r="F26" s="692"/>
      <c r="G26" s="726"/>
      <c r="H26" s="692"/>
      <c r="I26" s="692"/>
      <c r="J26" s="692"/>
      <c r="K26" s="692"/>
      <c r="L26" s="693"/>
      <c r="M26" s="693"/>
    </row>
    <row r="27" spans="1:14" s="694" customFormat="1" ht="21.75" customHeight="1" x14ac:dyDescent="0.4">
      <c r="A27" s="691"/>
      <c r="B27" s="691"/>
      <c r="C27" s="1206"/>
      <c r="D27" s="1206"/>
      <c r="E27" s="1206"/>
      <c r="F27" s="726"/>
      <c r="G27" s="692"/>
      <c r="H27" s="1206"/>
      <c r="I27" s="1206"/>
      <c r="J27" s="1206"/>
      <c r="K27" s="1206"/>
      <c r="L27" s="692"/>
      <c r="M27" s="693"/>
    </row>
    <row r="28" spans="1:14" s="694" customFormat="1" ht="21.75" customHeight="1" x14ac:dyDescent="0.4">
      <c r="A28" s="691"/>
      <c r="C28" s="1384"/>
      <c r="D28" s="1384"/>
      <c r="E28" s="1384"/>
      <c r="F28" s="692"/>
      <c r="G28" s="692"/>
      <c r="H28" s="1206"/>
      <c r="I28" s="1206"/>
      <c r="J28" s="1206"/>
      <c r="K28" s="1206"/>
      <c r="L28" s="692"/>
      <c r="M28" s="692"/>
      <c r="N28" s="693"/>
    </row>
    <row r="29" spans="1:14" ht="50.1" customHeight="1" x14ac:dyDescent="0.5">
      <c r="A29" s="516"/>
      <c r="B29" s="525"/>
      <c r="C29" s="443"/>
      <c r="D29" s="443"/>
      <c r="E29" s="525"/>
      <c r="F29" s="545"/>
      <c r="G29" s="525"/>
      <c r="H29" s="525"/>
      <c r="I29" s="525"/>
      <c r="J29" s="525"/>
      <c r="K29" s="516"/>
      <c r="L29" s="516"/>
      <c r="M29" s="516"/>
    </row>
    <row r="30" spans="1:14" ht="35.1" customHeight="1" x14ac:dyDescent="0.5">
      <c r="A30" s="516"/>
      <c r="B30" s="547"/>
      <c r="C30" s="547"/>
      <c r="D30" s="547"/>
      <c r="E30" s="525"/>
      <c r="F30" s="545"/>
      <c r="G30" s="1323"/>
      <c r="H30" s="1323"/>
      <c r="I30" s="1323"/>
      <c r="J30" s="443"/>
      <c r="K30" s="517"/>
      <c r="L30" s="517"/>
      <c r="M30" s="517"/>
    </row>
    <row r="31" spans="1:14" ht="23.25" x14ac:dyDescent="0.5">
      <c r="A31" s="516"/>
      <c r="B31" s="547"/>
      <c r="C31" s="547"/>
      <c r="D31" s="443"/>
      <c r="E31" s="525"/>
      <c r="F31" s="545"/>
      <c r="G31" s="1323"/>
      <c r="H31" s="1323"/>
      <c r="I31" s="1323"/>
      <c r="J31" s="546"/>
      <c r="K31" s="518"/>
      <c r="L31" s="518"/>
      <c r="M31" s="517"/>
    </row>
    <row r="32" spans="1:14" ht="50.1" customHeight="1" x14ac:dyDescent="0.5">
      <c r="A32" s="516"/>
      <c r="B32" s="443"/>
      <c r="C32" s="443"/>
      <c r="D32" s="525"/>
      <c r="E32" s="525"/>
      <c r="F32" s="545"/>
      <c r="G32" s="525"/>
      <c r="H32" s="525"/>
      <c r="I32" s="525"/>
      <c r="J32" s="525"/>
      <c r="K32" s="516"/>
      <c r="L32" s="516"/>
      <c r="M32" s="516"/>
    </row>
    <row r="33" spans="1:13" ht="35.1" customHeight="1" x14ac:dyDescent="0.5">
      <c r="A33" s="516"/>
      <c r="B33" s="443"/>
      <c r="C33" s="443"/>
      <c r="D33" s="525"/>
      <c r="E33" s="525"/>
      <c r="F33" s="545"/>
      <c r="G33" s="443"/>
      <c r="H33" s="371"/>
      <c r="I33" s="371"/>
      <c r="J33" s="443"/>
      <c r="K33" s="517"/>
      <c r="L33" s="517"/>
      <c r="M33" s="517"/>
    </row>
    <row r="34" spans="1:13" ht="23.25" x14ac:dyDescent="0.5">
      <c r="A34" s="516"/>
      <c r="B34" s="443"/>
      <c r="C34" s="443"/>
      <c r="D34" s="525"/>
      <c r="E34" s="525"/>
      <c r="F34" s="545"/>
      <c r="G34" s="1390"/>
      <c r="H34" s="1390"/>
      <c r="I34" s="1390"/>
      <c r="J34" s="546"/>
      <c r="K34" s="518"/>
      <c r="L34" s="518"/>
      <c r="M34" s="517"/>
    </row>
    <row r="35" spans="1:13" ht="21.75" customHeight="1" x14ac:dyDescent="0.5">
      <c r="A35" s="448"/>
      <c r="B35" s="375"/>
      <c r="C35" s="375"/>
      <c r="D35" s="448"/>
      <c r="E35" s="448"/>
      <c r="F35" s="448"/>
      <c r="G35" s="375"/>
      <c r="H35" s="371"/>
      <c r="I35" s="371"/>
      <c r="J35" s="371"/>
      <c r="K35" s="448"/>
    </row>
    <row r="36" spans="1:13" ht="21.75" customHeight="1" x14ac:dyDescent="0.5">
      <c r="A36" s="448"/>
      <c r="B36" s="375"/>
      <c r="C36" s="375"/>
      <c r="D36" s="448"/>
      <c r="E36" s="448"/>
      <c r="F36" s="448"/>
      <c r="G36" s="375"/>
      <c r="H36" s="371"/>
      <c r="I36" s="371"/>
      <c r="J36" s="371"/>
      <c r="K36" s="448"/>
    </row>
    <row r="37" spans="1:13" ht="21.75" customHeight="1" x14ac:dyDescent="0.5">
      <c r="A37" s="448"/>
      <c r="B37" s="375"/>
      <c r="C37" s="375"/>
      <c r="D37" s="448"/>
      <c r="E37" s="448"/>
      <c r="F37" s="448"/>
      <c r="G37" s="448"/>
      <c r="H37" s="448"/>
      <c r="I37" s="448"/>
      <c r="J37" s="448"/>
      <c r="K37" s="448"/>
    </row>
    <row r="38" spans="1:13" ht="21.75" customHeight="1" x14ac:dyDescent="0.5">
      <c r="A38" s="448"/>
      <c r="B38" s="375"/>
      <c r="C38" s="375"/>
      <c r="D38" s="448"/>
      <c r="E38" s="448"/>
      <c r="F38" s="448"/>
      <c r="G38" s="448"/>
      <c r="H38" s="448"/>
      <c r="I38" s="448"/>
      <c r="J38" s="448"/>
      <c r="K38" s="448"/>
    </row>
    <row r="39" spans="1:13" ht="21.75" customHeight="1" x14ac:dyDescent="0.5">
      <c r="A39" s="448"/>
      <c r="B39" s="375"/>
      <c r="C39" s="375"/>
      <c r="D39" s="448"/>
      <c r="E39" s="448"/>
      <c r="F39" s="448"/>
      <c r="G39" s="448"/>
      <c r="H39" s="448"/>
      <c r="I39" s="448"/>
      <c r="J39" s="448"/>
      <c r="K39" s="448"/>
    </row>
    <row r="40" spans="1:13" ht="21.75" customHeight="1" x14ac:dyDescent="0.5">
      <c r="A40" s="448"/>
      <c r="B40" s="375"/>
      <c r="C40" s="375"/>
      <c r="D40" s="448"/>
      <c r="E40" s="448"/>
      <c r="F40" s="448"/>
      <c r="G40" s="448"/>
      <c r="H40" s="448"/>
      <c r="I40" s="448"/>
      <c r="J40" s="448"/>
      <c r="K40" s="448"/>
    </row>
    <row r="41" spans="1:13" ht="21.75" customHeight="1" x14ac:dyDescent="0.5">
      <c r="A41" s="448"/>
      <c r="B41" s="375"/>
      <c r="C41" s="375"/>
      <c r="D41" s="448"/>
      <c r="E41" s="448"/>
      <c r="F41" s="448"/>
      <c r="G41" s="448"/>
      <c r="H41" s="448"/>
      <c r="I41" s="448"/>
      <c r="J41" s="448"/>
      <c r="K41" s="448"/>
    </row>
    <row r="42" spans="1:13" ht="21.75" customHeight="1" x14ac:dyDescent="0.5">
      <c r="A42" s="448"/>
      <c r="B42" s="375"/>
      <c r="C42" s="375"/>
      <c r="D42" s="448"/>
      <c r="E42" s="448"/>
      <c r="F42" s="448"/>
      <c r="G42" s="448"/>
      <c r="H42" s="448"/>
      <c r="I42" s="448"/>
      <c r="J42" s="448"/>
      <c r="K42" s="448"/>
    </row>
    <row r="43" spans="1:13" ht="21.75" customHeight="1" x14ac:dyDescent="0.5">
      <c r="A43" s="448"/>
      <c r="B43" s="375"/>
      <c r="C43" s="375"/>
      <c r="D43" s="448"/>
      <c r="E43" s="448"/>
      <c r="F43" s="448"/>
      <c r="G43" s="448"/>
      <c r="H43" s="448"/>
      <c r="I43" s="448"/>
      <c r="J43" s="448"/>
      <c r="K43" s="448"/>
    </row>
    <row r="44" spans="1:13" ht="21.75" customHeight="1" x14ac:dyDescent="0.5">
      <c r="A44" s="448"/>
      <c r="B44" s="375"/>
      <c r="C44" s="375"/>
      <c r="D44" s="448"/>
      <c r="E44" s="448"/>
      <c r="F44" s="448"/>
      <c r="G44" s="448"/>
      <c r="H44" s="448"/>
      <c r="I44" s="448"/>
      <c r="J44" s="448"/>
      <c r="K44" s="448"/>
    </row>
    <row r="45" spans="1:13" ht="21.75" customHeight="1" x14ac:dyDescent="0.5">
      <c r="A45" s="448"/>
      <c r="B45" s="375"/>
      <c r="C45" s="375"/>
      <c r="D45" s="448"/>
      <c r="E45" s="448"/>
      <c r="F45" s="448"/>
      <c r="G45" s="448"/>
      <c r="H45" s="448"/>
      <c r="I45" s="448"/>
      <c r="J45" s="448"/>
      <c r="K45" s="448"/>
    </row>
    <row r="46" spans="1:13" ht="21.75" customHeight="1" x14ac:dyDescent="0.5">
      <c r="A46" s="448"/>
      <c r="B46" s="375"/>
      <c r="C46" s="375"/>
      <c r="D46" s="448"/>
      <c r="E46" s="448"/>
      <c r="F46" s="448"/>
      <c r="G46" s="448"/>
      <c r="H46" s="448"/>
      <c r="I46" s="448"/>
      <c r="J46" s="448"/>
      <c r="K46" s="448"/>
    </row>
    <row r="47" spans="1:13" ht="21.75" customHeight="1" x14ac:dyDescent="0.5">
      <c r="A47" s="448"/>
      <c r="B47" s="375"/>
      <c r="C47" s="375"/>
      <c r="D47" s="448"/>
      <c r="E47" s="448"/>
      <c r="F47" s="448"/>
      <c r="G47" s="448"/>
      <c r="H47" s="448"/>
      <c r="I47" s="448"/>
      <c r="J47" s="448"/>
      <c r="K47" s="448"/>
    </row>
    <row r="48" spans="1:13" ht="21.75" customHeight="1" x14ac:dyDescent="0.5"/>
    <row r="49" ht="21.75" customHeight="1" x14ac:dyDescent="0.5"/>
    <row r="50" ht="21.75" customHeight="1" x14ac:dyDescent="0.5"/>
    <row r="51" ht="21.75" customHeight="1" x14ac:dyDescent="0.5"/>
    <row r="52" ht="21.75" customHeight="1" x14ac:dyDescent="0.5"/>
    <row r="53" ht="21.75" customHeight="1" x14ac:dyDescent="0.5"/>
    <row r="54" ht="21.75" customHeight="1" x14ac:dyDescent="0.5"/>
    <row r="55" ht="21.75" customHeight="1" x14ac:dyDescent="0.5"/>
    <row r="56" ht="21.75" customHeight="1" x14ac:dyDescent="0.5"/>
    <row r="57" ht="21.75" customHeight="1" x14ac:dyDescent="0.5"/>
    <row r="58" ht="21.75" customHeight="1" x14ac:dyDescent="0.5"/>
    <row r="59" ht="21.75" customHeight="1" x14ac:dyDescent="0.5"/>
    <row r="60" ht="21.75" customHeight="1" x14ac:dyDescent="0.5"/>
    <row r="61" ht="21.75" customHeight="1" x14ac:dyDescent="0.5"/>
    <row r="62" ht="21.75" customHeight="1" x14ac:dyDescent="0.5"/>
    <row r="63" ht="21.75" customHeight="1" x14ac:dyDescent="0.5"/>
    <row r="64" ht="21.75" customHeight="1" x14ac:dyDescent="0.5"/>
    <row r="65" ht="21.75" customHeight="1" x14ac:dyDescent="0.5"/>
    <row r="66" ht="21.75" customHeight="1" x14ac:dyDescent="0.5"/>
    <row r="67" ht="21.75" customHeight="1" x14ac:dyDescent="0.5"/>
    <row r="68" ht="21.75" customHeight="1" x14ac:dyDescent="0.5"/>
    <row r="69" ht="21.75" customHeight="1" x14ac:dyDescent="0.5"/>
    <row r="70" ht="21.75" customHeight="1" x14ac:dyDescent="0.5"/>
    <row r="71" ht="21.75" customHeight="1" x14ac:dyDescent="0.5"/>
    <row r="72" ht="21.75" customHeight="1" x14ac:dyDescent="0.5"/>
    <row r="73" ht="21.75" customHeight="1" x14ac:dyDescent="0.5"/>
    <row r="74" ht="21.75" customHeight="1" x14ac:dyDescent="0.5"/>
    <row r="75" ht="21.75" customHeight="1" x14ac:dyDescent="0.5"/>
    <row r="76" ht="21.75" customHeight="1" x14ac:dyDescent="0.5"/>
    <row r="77" ht="21.75" customHeight="1" x14ac:dyDescent="0.5"/>
    <row r="78" ht="21.75" customHeight="1" x14ac:dyDescent="0.5"/>
    <row r="79" ht="21.75" customHeight="1" x14ac:dyDescent="0.5"/>
    <row r="80" ht="21.75" customHeight="1" x14ac:dyDescent="0.5"/>
    <row r="81" ht="21.75" customHeight="1" x14ac:dyDescent="0.5"/>
    <row r="82" ht="21.75" customHeight="1" x14ac:dyDescent="0.5"/>
    <row r="83" ht="21.75" customHeight="1" x14ac:dyDescent="0.5"/>
    <row r="84" ht="21.75" customHeight="1" x14ac:dyDescent="0.5"/>
    <row r="85" ht="21.75" customHeight="1" x14ac:dyDescent="0.5"/>
    <row r="86" ht="21.75" customHeight="1" x14ac:dyDescent="0.5"/>
    <row r="87" ht="21.75" customHeight="1" x14ac:dyDescent="0.5"/>
    <row r="88" ht="21.75" customHeight="1" x14ac:dyDescent="0.5"/>
    <row r="89" ht="21.75" customHeight="1" x14ac:dyDescent="0.5"/>
    <row r="90" ht="21.75" customHeight="1" x14ac:dyDescent="0.5"/>
    <row r="91" ht="21.75" customHeight="1" x14ac:dyDescent="0.5"/>
    <row r="92" ht="21.75" customHeight="1" x14ac:dyDescent="0.5"/>
    <row r="93" ht="21.75" customHeight="1" x14ac:dyDescent="0.5"/>
    <row r="94" ht="21.75" customHeight="1" x14ac:dyDescent="0.5"/>
    <row r="95" ht="21.75" customHeight="1" x14ac:dyDescent="0.5"/>
    <row r="96" ht="21.75" customHeight="1" x14ac:dyDescent="0.5"/>
    <row r="97" ht="21.75" customHeight="1" x14ac:dyDescent="0.5"/>
    <row r="98" ht="21.75" customHeight="1" x14ac:dyDescent="0.5"/>
    <row r="99" ht="21.75" customHeight="1" x14ac:dyDescent="0.5"/>
    <row r="100" ht="21.75" customHeight="1" x14ac:dyDescent="0.5"/>
    <row r="101" ht="21.75" customHeight="1" x14ac:dyDescent="0.5"/>
    <row r="102" ht="21.75" customHeight="1" x14ac:dyDescent="0.5"/>
    <row r="103" ht="21.75" customHeight="1" x14ac:dyDescent="0.5"/>
    <row r="104" ht="21.75" customHeight="1" x14ac:dyDescent="0.5"/>
    <row r="105" ht="21.75" customHeight="1" x14ac:dyDescent="0.5"/>
    <row r="106" ht="21.75" customHeight="1" x14ac:dyDescent="0.5"/>
    <row r="107" ht="21.75" customHeight="1" x14ac:dyDescent="0.5"/>
    <row r="108" ht="21.75" customHeight="1" x14ac:dyDescent="0.5"/>
    <row r="109" ht="21.75" customHeight="1" x14ac:dyDescent="0.5"/>
    <row r="110" ht="21.75" customHeight="1" x14ac:dyDescent="0.5"/>
    <row r="111" ht="21.75" customHeight="1" x14ac:dyDescent="0.5"/>
    <row r="112" ht="21.75" customHeight="1" x14ac:dyDescent="0.5"/>
    <row r="113" ht="21.75" customHeight="1" x14ac:dyDescent="0.5"/>
    <row r="114" ht="21.75" customHeight="1" x14ac:dyDescent="0.5"/>
    <row r="115" ht="21.75" customHeight="1" x14ac:dyDescent="0.5"/>
    <row r="116" ht="21.75" customHeight="1" x14ac:dyDescent="0.5"/>
    <row r="117" ht="21.75" customHeight="1" x14ac:dyDescent="0.5"/>
    <row r="118" ht="21.75" customHeight="1" x14ac:dyDescent="0.5"/>
    <row r="119" ht="21.75" customHeight="1" x14ac:dyDescent="0.5"/>
    <row r="120" ht="21.75" customHeight="1" x14ac:dyDescent="0.5"/>
    <row r="121" ht="21.75" customHeight="1" x14ac:dyDescent="0.5"/>
    <row r="122" ht="21.75" customHeight="1" x14ac:dyDescent="0.5"/>
    <row r="123" ht="21.75" customHeight="1" x14ac:dyDescent="0.5"/>
    <row r="124" ht="21.75" customHeight="1" x14ac:dyDescent="0.5"/>
    <row r="125" ht="21.75" customHeight="1" x14ac:dyDescent="0.5"/>
    <row r="126" ht="21.75" customHeight="1" x14ac:dyDescent="0.5"/>
    <row r="127" ht="21.75" customHeight="1" x14ac:dyDescent="0.5"/>
    <row r="128" ht="21.75" customHeight="1" x14ac:dyDescent="0.5"/>
    <row r="129" ht="21.75" customHeight="1" x14ac:dyDescent="0.5"/>
    <row r="130" ht="21.75" customHeight="1" x14ac:dyDescent="0.5"/>
    <row r="131" ht="21.75" customHeight="1" x14ac:dyDescent="0.5"/>
    <row r="132" ht="21.75" customHeight="1" x14ac:dyDescent="0.5"/>
    <row r="133" ht="21.75" customHeight="1" x14ac:dyDescent="0.5"/>
    <row r="134" ht="21.75" customHeight="1" x14ac:dyDescent="0.5"/>
    <row r="135" ht="21.75" customHeight="1" x14ac:dyDescent="0.5"/>
    <row r="136" ht="21.75" customHeight="1" x14ac:dyDescent="0.5"/>
    <row r="137" ht="21.75" customHeight="1" x14ac:dyDescent="0.5"/>
    <row r="138" ht="21.75" customHeight="1" x14ac:dyDescent="0.5"/>
    <row r="139" ht="21.75" customHeight="1" x14ac:dyDescent="0.5"/>
    <row r="140" ht="21.75" customHeight="1" x14ac:dyDescent="0.5"/>
    <row r="141" ht="21.75" customHeight="1" x14ac:dyDescent="0.5"/>
    <row r="142" ht="21.75" customHeight="1" x14ac:dyDescent="0.5"/>
    <row r="143" ht="21.75" customHeight="1" x14ac:dyDescent="0.5"/>
  </sheetData>
  <mergeCells count="23">
    <mergeCell ref="G31:I31"/>
    <mergeCell ref="G34:I34"/>
    <mergeCell ref="C27:E27"/>
    <mergeCell ref="H27:K27"/>
    <mergeCell ref="C28:E28"/>
    <mergeCell ref="H28:K28"/>
    <mergeCell ref="G30:I30"/>
    <mergeCell ref="A6:A7"/>
    <mergeCell ref="A24:B24"/>
    <mergeCell ref="C24:E24"/>
    <mergeCell ref="H24:K24"/>
    <mergeCell ref="A26:B26"/>
    <mergeCell ref="F6:G6"/>
    <mergeCell ref="H6:I6"/>
    <mergeCell ref="K6:K7"/>
    <mergeCell ref="D6:E7"/>
    <mergeCell ref="B6:C7"/>
    <mergeCell ref="H20:K20"/>
    <mergeCell ref="A22:B22"/>
    <mergeCell ref="H22:K22"/>
    <mergeCell ref="A23:B23"/>
    <mergeCell ref="C23:E23"/>
    <mergeCell ref="H23:K23"/>
  </mergeCells>
  <pageMargins left="0.39370078740157483" right="0.19685039370078741" top="0.78740157480314965" bottom="0.39370078740157483" header="0.39370078740157483" footer="0.11811023622047245"/>
  <pageSetup paperSize="9" scale="89" orientation="portrait" horizontalDpi="300" verticalDpi="300" r:id="rId1"/>
  <headerFooter alignWithMargins="0">
    <oddHeader xml:space="preserve">&amp;Rแบบ ปร.4 </oddHeader>
  </headerFooter>
  <colBreaks count="1" manualBreakCount="1">
    <brk id="11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7"/>
  <sheetViews>
    <sheetView topLeftCell="A22" zoomScaleNormal="100" zoomScaleSheetLayoutView="75" workbookViewId="0">
      <selection activeCell="A31" sqref="A31:XFD40"/>
    </sheetView>
  </sheetViews>
  <sheetFormatPr defaultRowHeight="21.75" x14ac:dyDescent="0.5"/>
  <cols>
    <col min="1" max="1" width="7.42578125" style="118" customWidth="1"/>
    <col min="2" max="2" width="21" style="51" customWidth="1"/>
    <col min="3" max="3" width="24.140625" style="51" customWidth="1"/>
    <col min="4" max="4" width="5.5703125" style="118" customWidth="1"/>
    <col min="5" max="5" width="5.7109375" style="118" customWidth="1"/>
    <col min="6" max="6" width="10.140625" style="118" customWidth="1"/>
    <col min="7" max="7" width="10" style="118" customWidth="1"/>
    <col min="8" max="8" width="10.140625" style="118" customWidth="1"/>
    <col min="9" max="9" width="8.140625" style="118" customWidth="1"/>
    <col min="10" max="10" width="10.7109375" style="118" customWidth="1"/>
    <col min="11" max="11" width="8" style="118" bestFit="1" customWidth="1"/>
    <col min="12" max="16384" width="9.140625" style="118"/>
  </cols>
  <sheetData>
    <row r="1" spans="1:11" s="51" customFormat="1" ht="21.75" customHeight="1" x14ac:dyDescent="0.5">
      <c r="A1" s="729" t="s">
        <v>50</v>
      </c>
      <c r="B1" s="360"/>
      <c r="C1" s="493" t="s">
        <v>324</v>
      </c>
      <c r="D1" s="619"/>
      <c r="E1" s="360"/>
      <c r="F1" s="361"/>
      <c r="G1" s="362"/>
      <c r="H1" s="362"/>
      <c r="I1" s="361"/>
      <c r="J1" s="363"/>
      <c r="K1" s="364"/>
    </row>
    <row r="2" spans="1:11" s="51" customFormat="1" ht="21.75" customHeight="1" x14ac:dyDescent="0.5">
      <c r="A2" s="729" t="str">
        <f>'[6]แบบ ปร.6'!$A$2</f>
        <v>สถานที่ก่อสร้าง</v>
      </c>
      <c r="B2" s="360"/>
      <c r="C2" s="510" t="str">
        <f>โรงสูบน้ำ!C2</f>
        <v>บ้านหัวตลาด หมู่ที่ 4 ตำบลสำพะเนียง อำเภอโนนแดง จังหวัดนครราชสีมา</v>
      </c>
      <c r="D2" s="510"/>
      <c r="E2" s="510"/>
      <c r="F2" s="510"/>
      <c r="G2" s="510"/>
      <c r="H2" s="489"/>
      <c r="I2" s="365"/>
      <c r="J2" s="366"/>
      <c r="K2" s="367"/>
    </row>
    <row r="3" spans="1:11" s="51" customFormat="1" ht="21.75" customHeight="1" x14ac:dyDescent="0.5">
      <c r="A3" s="758" t="s">
        <v>368</v>
      </c>
      <c r="B3" s="360"/>
      <c r="C3" s="510" t="str">
        <f>โรงสูบน้ำ!C3</f>
        <v>สำนักบริหารจัดการน้ำ  กรมทรัพยากรน้ำ</v>
      </c>
      <c r="D3" s="493"/>
      <c r="E3" s="493"/>
      <c r="F3" s="493"/>
      <c r="G3" s="493"/>
      <c r="H3" s="489" t="s">
        <v>16</v>
      </c>
      <c r="I3" s="514" t="s">
        <v>51</v>
      </c>
      <c r="J3" s="366"/>
      <c r="K3" s="367"/>
    </row>
    <row r="4" spans="1:11" s="51" customFormat="1" ht="21.75" customHeight="1" x14ac:dyDescent="0.5">
      <c r="A4" s="729"/>
      <c r="B4" s="360"/>
      <c r="C4" s="510"/>
      <c r="D4" s="510"/>
      <c r="E4" s="510"/>
      <c r="F4" s="510"/>
      <c r="G4" s="510"/>
      <c r="H4" s="489"/>
      <c r="I4" s="1007"/>
      <c r="J4" s="1187"/>
      <c r="K4" s="1007"/>
    </row>
    <row r="5" spans="1:11" s="51" customFormat="1" ht="21.75" customHeight="1" x14ac:dyDescent="0.5">
      <c r="A5" s="637"/>
      <c r="B5" s="370"/>
      <c r="C5" s="370"/>
      <c r="D5" s="371"/>
      <c r="E5" s="370"/>
      <c r="F5" s="372"/>
      <c r="G5" s="373"/>
      <c r="H5" s="373"/>
      <c r="I5" s="372"/>
      <c r="J5" s="374"/>
      <c r="K5" s="375"/>
    </row>
    <row r="6" spans="1:11" s="77" customFormat="1" ht="21.75" customHeight="1" x14ac:dyDescent="0.5">
      <c r="A6" s="1306" t="s">
        <v>3</v>
      </c>
      <c r="B6" s="1318" t="s">
        <v>21</v>
      </c>
      <c r="C6" s="1319"/>
      <c r="D6" s="1314" t="s">
        <v>54</v>
      </c>
      <c r="E6" s="1315"/>
      <c r="F6" s="926" t="s">
        <v>55</v>
      </c>
      <c r="G6" s="977"/>
      <c r="H6" s="926" t="s">
        <v>56</v>
      </c>
      <c r="I6" s="927"/>
      <c r="J6" s="876" t="s">
        <v>57</v>
      </c>
      <c r="K6" s="1306" t="s">
        <v>10</v>
      </c>
    </row>
    <row r="7" spans="1:11" s="77" customFormat="1" ht="21.75" customHeight="1" x14ac:dyDescent="0.5">
      <c r="A7" s="1307"/>
      <c r="B7" s="1320"/>
      <c r="C7" s="1321"/>
      <c r="D7" s="1316"/>
      <c r="E7" s="1317"/>
      <c r="F7" s="925" t="s">
        <v>58</v>
      </c>
      <c r="G7" s="891" t="s">
        <v>49</v>
      </c>
      <c r="H7" s="925" t="s">
        <v>58</v>
      </c>
      <c r="I7" s="892" t="s">
        <v>49</v>
      </c>
      <c r="J7" s="877" t="s">
        <v>8</v>
      </c>
      <c r="K7" s="1307"/>
    </row>
    <row r="8" spans="1:11" ht="21.75" customHeight="1" x14ac:dyDescent="0.5">
      <c r="A8" s="406">
        <v>1</v>
      </c>
      <c r="B8" s="462" t="s">
        <v>489</v>
      </c>
      <c r="C8" s="396"/>
      <c r="D8" s="556">
        <v>2</v>
      </c>
      <c r="E8" s="623" t="s">
        <v>200</v>
      </c>
      <c r="F8" s="399">
        <v>1050</v>
      </c>
      <c r="G8" s="560">
        <f>IF(F8="-","-",D8*F8)</f>
        <v>2100</v>
      </c>
      <c r="H8" s="399"/>
      <c r="I8" s="560"/>
      <c r="J8" s="595">
        <f>SUM(G8,I8)</f>
        <v>2100</v>
      </c>
      <c r="K8" s="401"/>
    </row>
    <row r="9" spans="1:11" ht="21.75" customHeight="1" x14ac:dyDescent="0.5">
      <c r="A9" s="406">
        <v>2</v>
      </c>
      <c r="B9" s="402" t="s">
        <v>490</v>
      </c>
      <c r="C9" s="396"/>
      <c r="D9" s="556">
        <v>1</v>
      </c>
      <c r="E9" s="623" t="s">
        <v>200</v>
      </c>
      <c r="F9" s="399">
        <v>460</v>
      </c>
      <c r="G9" s="560">
        <f>IF(F9="-","-",D9*F9)</f>
        <v>460</v>
      </c>
      <c r="H9" s="399"/>
      <c r="I9" s="560"/>
      <c r="J9" s="595">
        <f>SUM(G9,I9)</f>
        <v>460</v>
      </c>
      <c r="K9" s="401"/>
    </row>
    <row r="10" spans="1:11" ht="21.75" customHeight="1" x14ac:dyDescent="0.5">
      <c r="A10" s="406">
        <v>3</v>
      </c>
      <c r="B10" s="402" t="s">
        <v>491</v>
      </c>
      <c r="C10" s="396"/>
      <c r="D10" s="556">
        <v>1</v>
      </c>
      <c r="E10" s="398" t="s">
        <v>203</v>
      </c>
      <c r="F10" s="399">
        <v>410</v>
      </c>
      <c r="G10" s="560">
        <f>IF(F10="-","-",D10*F10)</f>
        <v>410</v>
      </c>
      <c r="H10" s="399"/>
      <c r="I10" s="560"/>
      <c r="J10" s="595">
        <f t="shared" ref="J10:J20" si="0">SUM(G10,I10)</f>
        <v>410</v>
      </c>
      <c r="K10" s="401"/>
    </row>
    <row r="11" spans="1:11" ht="21.75" customHeight="1" x14ac:dyDescent="0.5">
      <c r="A11" s="406">
        <v>4</v>
      </c>
      <c r="B11" s="402" t="s">
        <v>492</v>
      </c>
      <c r="C11" s="396"/>
      <c r="D11" s="556">
        <v>1</v>
      </c>
      <c r="E11" s="398" t="s">
        <v>236</v>
      </c>
      <c r="F11" s="399">
        <v>230</v>
      </c>
      <c r="G11" s="560">
        <f>IF(F11="-","-",D11*F11)</f>
        <v>230</v>
      </c>
      <c r="H11" s="399"/>
      <c r="I11" s="560"/>
      <c r="J11" s="595">
        <f t="shared" si="0"/>
        <v>230</v>
      </c>
      <c r="K11" s="401"/>
    </row>
    <row r="12" spans="1:11" ht="21.75" customHeight="1" x14ac:dyDescent="0.5">
      <c r="A12" s="406">
        <v>5</v>
      </c>
      <c r="B12" s="402" t="s">
        <v>504</v>
      </c>
      <c r="C12" s="396"/>
      <c r="D12" s="556">
        <v>1</v>
      </c>
      <c r="E12" s="398" t="s">
        <v>236</v>
      </c>
      <c r="F12" s="399">
        <v>40</v>
      </c>
      <c r="G12" s="560">
        <f t="shared" ref="G12:G15" si="1">IF(F12="-","-",D12*F12)</f>
        <v>40</v>
      </c>
      <c r="H12" s="399"/>
      <c r="I12" s="560"/>
      <c r="J12" s="595">
        <f t="shared" si="0"/>
        <v>40</v>
      </c>
      <c r="K12" s="401"/>
    </row>
    <row r="13" spans="1:11" ht="21.75" customHeight="1" x14ac:dyDescent="0.5">
      <c r="A13" s="406">
        <v>6</v>
      </c>
      <c r="B13" s="402" t="s">
        <v>493</v>
      </c>
      <c r="C13" s="396"/>
      <c r="D13" s="556">
        <v>1</v>
      </c>
      <c r="E13" s="398" t="s">
        <v>236</v>
      </c>
      <c r="F13" s="399">
        <v>45</v>
      </c>
      <c r="G13" s="560">
        <f t="shared" si="1"/>
        <v>45</v>
      </c>
      <c r="H13" s="399"/>
      <c r="I13" s="560"/>
      <c r="J13" s="595">
        <f t="shared" si="0"/>
        <v>45</v>
      </c>
      <c r="K13" s="401"/>
    </row>
    <row r="14" spans="1:11" ht="21.75" customHeight="1" x14ac:dyDescent="0.5">
      <c r="A14" s="406">
        <v>7</v>
      </c>
      <c r="B14" s="402" t="s">
        <v>494</v>
      </c>
      <c r="C14" s="396"/>
      <c r="D14" s="556">
        <v>1</v>
      </c>
      <c r="E14" s="398" t="s">
        <v>236</v>
      </c>
      <c r="F14" s="399">
        <v>45</v>
      </c>
      <c r="G14" s="560">
        <f t="shared" si="1"/>
        <v>45</v>
      </c>
      <c r="H14" s="399"/>
      <c r="I14" s="560"/>
      <c r="J14" s="595">
        <f t="shared" si="0"/>
        <v>45</v>
      </c>
      <c r="K14" s="401"/>
    </row>
    <row r="15" spans="1:11" ht="21.75" customHeight="1" x14ac:dyDescent="0.5">
      <c r="A15" s="406">
        <v>8</v>
      </c>
      <c r="B15" s="592" t="s">
        <v>495</v>
      </c>
      <c r="C15" s="597"/>
      <c r="D15" s="556">
        <v>1</v>
      </c>
      <c r="E15" s="398" t="s">
        <v>236</v>
      </c>
      <c r="F15" s="399">
        <v>110</v>
      </c>
      <c r="G15" s="560">
        <f t="shared" si="1"/>
        <v>110</v>
      </c>
      <c r="H15" s="399"/>
      <c r="I15" s="560"/>
      <c r="J15" s="595">
        <f t="shared" si="0"/>
        <v>110</v>
      </c>
      <c r="K15" s="401"/>
    </row>
    <row r="16" spans="1:11" ht="21.75" customHeight="1" x14ac:dyDescent="0.5">
      <c r="A16" s="406">
        <v>9</v>
      </c>
      <c r="B16" s="402" t="s">
        <v>496</v>
      </c>
      <c r="C16" s="597"/>
      <c r="D16" s="556">
        <v>1</v>
      </c>
      <c r="E16" s="398" t="s">
        <v>236</v>
      </c>
      <c r="F16" s="399">
        <v>210</v>
      </c>
      <c r="G16" s="400">
        <f>IF(F16="-","-",D16*F16)</f>
        <v>210</v>
      </c>
      <c r="H16" s="399"/>
      <c r="I16" s="560"/>
      <c r="J16" s="595">
        <f t="shared" si="0"/>
        <v>210</v>
      </c>
      <c r="K16" s="401"/>
    </row>
    <row r="17" spans="1:13" ht="21.75" customHeight="1" x14ac:dyDescent="0.5">
      <c r="A17" s="562"/>
      <c r="B17" s="402" t="s">
        <v>497</v>
      </c>
      <c r="C17" s="597"/>
      <c r="D17" s="556"/>
      <c r="E17" s="398"/>
      <c r="F17" s="399"/>
      <c r="G17" s="400"/>
      <c r="H17" s="399"/>
      <c r="I17" s="560"/>
      <c r="J17" s="595"/>
      <c r="K17" s="401"/>
    </row>
    <row r="18" spans="1:13" ht="21.75" customHeight="1" x14ac:dyDescent="0.5">
      <c r="A18" s="562" t="s">
        <v>503</v>
      </c>
      <c r="B18" s="402" t="s">
        <v>498</v>
      </c>
      <c r="C18" s="597"/>
      <c r="D18" s="556">
        <v>1</v>
      </c>
      <c r="E18" s="398" t="s">
        <v>505</v>
      </c>
      <c r="F18" s="399">
        <v>2850</v>
      </c>
      <c r="G18" s="400">
        <f>IF(F18="-","-",D18*F18)</f>
        <v>2850</v>
      </c>
      <c r="H18" s="399"/>
      <c r="I18" s="560"/>
      <c r="J18" s="595">
        <f t="shared" si="0"/>
        <v>2850</v>
      </c>
      <c r="K18" s="401"/>
    </row>
    <row r="19" spans="1:13" ht="21.75" customHeight="1" x14ac:dyDescent="0.5">
      <c r="A19" s="562"/>
      <c r="B19" s="592" t="s">
        <v>499</v>
      </c>
      <c r="C19" s="597"/>
      <c r="D19" s="556"/>
      <c r="E19" s="398"/>
      <c r="F19" s="399"/>
      <c r="G19" s="400"/>
      <c r="H19" s="399"/>
      <c r="I19" s="560"/>
      <c r="J19" s="595"/>
      <c r="K19" s="401"/>
    </row>
    <row r="20" spans="1:13" ht="21.75" customHeight="1" x14ac:dyDescent="0.5">
      <c r="A20" s="406">
        <v>11</v>
      </c>
      <c r="B20" s="402" t="s">
        <v>500</v>
      </c>
      <c r="C20" s="401"/>
      <c r="D20" s="556">
        <v>1</v>
      </c>
      <c r="E20" s="398" t="s">
        <v>505</v>
      </c>
      <c r="F20" s="399">
        <v>2300</v>
      </c>
      <c r="G20" s="400">
        <f t="shared" ref="G20" si="2">IF(F20="-","-",D20*F20)</f>
        <v>2300</v>
      </c>
      <c r="H20" s="399"/>
      <c r="I20" s="560"/>
      <c r="J20" s="595">
        <f t="shared" si="0"/>
        <v>2300</v>
      </c>
      <c r="K20" s="401"/>
    </row>
    <row r="21" spans="1:13" ht="21.75" customHeight="1" x14ac:dyDescent="0.5">
      <c r="A21" s="406"/>
      <c r="B21" s="402" t="s">
        <v>501</v>
      </c>
      <c r="C21" s="401"/>
      <c r="D21" s="556"/>
      <c r="E21" s="398"/>
      <c r="F21" s="399"/>
      <c r="G21" s="400"/>
      <c r="H21" s="469"/>
      <c r="I21" s="624"/>
      <c r="J21" s="405"/>
      <c r="K21" s="401"/>
    </row>
    <row r="22" spans="1:13" ht="21.75" customHeight="1" x14ac:dyDescent="0.5">
      <c r="A22" s="406"/>
      <c r="B22" s="402" t="s">
        <v>502</v>
      </c>
      <c r="C22" s="401"/>
      <c r="D22" s="556"/>
      <c r="E22" s="398"/>
      <c r="F22" s="399"/>
      <c r="G22" s="400"/>
      <c r="H22" s="569"/>
      <c r="I22" s="631"/>
      <c r="J22" s="626"/>
      <c r="K22" s="401"/>
    </row>
    <row r="23" spans="1:13" ht="21.75" customHeight="1" x14ac:dyDescent="0.5">
      <c r="A23" s="406"/>
      <c r="B23" s="402"/>
      <c r="C23" s="401"/>
      <c r="D23" s="556"/>
      <c r="E23" s="398"/>
      <c r="F23" s="399"/>
      <c r="G23" s="400"/>
      <c r="H23" s="400"/>
      <c r="I23" s="400"/>
      <c r="J23" s="401"/>
      <c r="K23" s="401"/>
    </row>
    <row r="24" spans="1:13" ht="21.75" customHeight="1" x14ac:dyDescent="0.5">
      <c r="A24" s="406"/>
      <c r="B24" s="402"/>
      <c r="C24" s="401"/>
      <c r="D24" s="556"/>
      <c r="E24" s="398"/>
      <c r="F24" s="399"/>
      <c r="G24" s="400"/>
      <c r="H24" s="399"/>
      <c r="I24" s="399"/>
      <c r="J24" s="405"/>
      <c r="K24" s="401"/>
    </row>
    <row r="25" spans="1:13" ht="21.75" customHeight="1" x14ac:dyDescent="0.5">
      <c r="A25" s="406"/>
      <c r="B25" s="402"/>
      <c r="C25" s="401"/>
      <c r="D25" s="634"/>
      <c r="E25" s="398"/>
      <c r="F25" s="469"/>
      <c r="G25" s="631"/>
      <c r="H25" s="469"/>
      <c r="I25" s="631"/>
      <c r="J25" s="625"/>
      <c r="K25" s="401"/>
    </row>
    <row r="26" spans="1:13" ht="21.75" customHeight="1" x14ac:dyDescent="0.5">
      <c r="A26" s="562"/>
      <c r="B26" s="402"/>
      <c r="C26" s="401"/>
      <c r="D26" s="556"/>
      <c r="E26" s="398"/>
      <c r="F26" s="399"/>
      <c r="G26" s="400"/>
      <c r="H26" s="399"/>
      <c r="I26" s="399"/>
      <c r="J26" s="405"/>
      <c r="K26" s="401"/>
    </row>
    <row r="27" spans="1:13" ht="21.75" customHeight="1" x14ac:dyDescent="0.5">
      <c r="A27" s="478"/>
      <c r="B27" s="395"/>
      <c r="C27" s="728" t="s">
        <v>44</v>
      </c>
      <c r="D27" s="479"/>
      <c r="E27" s="480"/>
      <c r="F27" s="481"/>
      <c r="G27" s="483">
        <f>SUM(G9:G26)</f>
        <v>6700</v>
      </c>
      <c r="H27" s="482"/>
      <c r="I27" s="483"/>
      <c r="J27" s="484">
        <f>SUM(J8:J26)</f>
        <v>8800</v>
      </c>
      <c r="K27" s="539"/>
    </row>
    <row r="28" spans="1:13" ht="21.75" customHeight="1" x14ac:dyDescent="0.5">
      <c r="A28" s="385"/>
      <c r="B28" s="430"/>
      <c r="C28" s="419" t="s">
        <v>59</v>
      </c>
      <c r="D28" s="431"/>
      <c r="E28" s="387"/>
      <c r="F28" s="432"/>
      <c r="G28" s="433"/>
      <c r="H28" s="434"/>
      <c r="I28" s="433"/>
      <c r="J28" s="435">
        <f>ROUNDDOWN(J27,-1)</f>
        <v>8800</v>
      </c>
      <c r="K28" s="620"/>
    </row>
    <row r="29" spans="1:13" s="51" customFormat="1" ht="21.75" customHeight="1" x14ac:dyDescent="0.5">
      <c r="A29" s="727"/>
      <c r="B29" s="443"/>
      <c r="C29" s="444"/>
      <c r="D29" s="445"/>
      <c r="E29" s="637"/>
      <c r="F29" s="446"/>
      <c r="G29" s="447"/>
      <c r="H29" s="564"/>
      <c r="I29" s="447"/>
      <c r="J29" s="447"/>
      <c r="K29" s="443"/>
    </row>
    <row r="30" spans="1:13" ht="21.75" customHeight="1" x14ac:dyDescent="0.5">
      <c r="A30" s="727"/>
      <c r="B30" s="443"/>
      <c r="C30" s="444"/>
      <c r="D30" s="445"/>
      <c r="E30" s="637"/>
      <c r="F30" s="446"/>
      <c r="G30" s="447"/>
      <c r="H30" s="1323"/>
      <c r="I30" s="1323"/>
      <c r="J30" s="1323"/>
      <c r="K30" s="1323"/>
    </row>
    <row r="31" spans="1:13" s="694" customFormat="1" ht="21.75" customHeight="1" x14ac:dyDescent="0.4">
      <c r="A31" s="1206"/>
      <c r="B31" s="1206"/>
      <c r="C31" s="692"/>
      <c r="D31" s="692"/>
      <c r="E31" s="692"/>
      <c r="F31" s="692"/>
      <c r="G31" s="726"/>
      <c r="H31" s="1273"/>
      <c r="I31" s="1273"/>
      <c r="J31" s="1273"/>
      <c r="K31" s="1273"/>
      <c r="L31" s="693"/>
      <c r="M31" s="693"/>
    </row>
    <row r="32" spans="1:13" s="694" customFormat="1" ht="20.25" x14ac:dyDescent="0.4">
      <c r="A32" s="1313"/>
      <c r="B32" s="1313"/>
      <c r="C32" s="1206"/>
      <c r="D32" s="1206"/>
      <c r="E32" s="1206"/>
      <c r="F32" s="726"/>
      <c r="G32" s="726"/>
      <c r="H32" s="1206"/>
      <c r="I32" s="1206"/>
      <c r="J32" s="1206"/>
      <c r="K32" s="1206"/>
      <c r="L32" s="693"/>
      <c r="M32" s="693"/>
    </row>
    <row r="33" spans="1:14" s="694" customFormat="1" ht="20.25" x14ac:dyDescent="0.4">
      <c r="A33" s="1313"/>
      <c r="B33" s="1313"/>
      <c r="C33" s="1206"/>
      <c r="D33" s="1206"/>
      <c r="E33" s="1206"/>
      <c r="F33" s="726"/>
      <c r="G33" s="726"/>
      <c r="H33" s="1206"/>
      <c r="I33" s="1206"/>
      <c r="J33" s="1206"/>
      <c r="K33" s="1206"/>
      <c r="L33" s="693"/>
      <c r="M33" s="693"/>
    </row>
    <row r="34" spans="1:14" s="694" customFormat="1" ht="20.25" x14ac:dyDescent="0.4">
      <c r="A34" s="875"/>
      <c r="B34" s="875"/>
      <c r="C34" s="726"/>
      <c r="D34" s="726"/>
      <c r="E34" s="726"/>
      <c r="F34" s="726"/>
      <c r="G34" s="726"/>
      <c r="H34" s="726"/>
      <c r="I34" s="726"/>
      <c r="J34" s="726"/>
      <c r="K34" s="726"/>
      <c r="L34" s="693"/>
      <c r="M34" s="693"/>
    </row>
    <row r="35" spans="1:14" s="694" customFormat="1" ht="21.75" customHeight="1" x14ac:dyDescent="0.4">
      <c r="A35" s="1206"/>
      <c r="B35" s="1206"/>
      <c r="C35" s="692"/>
      <c r="D35" s="692"/>
      <c r="E35" s="692"/>
      <c r="F35" s="692"/>
      <c r="G35" s="726"/>
      <c r="H35" s="692"/>
      <c r="I35" s="692"/>
      <c r="J35" s="692"/>
      <c r="K35" s="692"/>
      <c r="L35" s="693"/>
      <c r="M35" s="693"/>
    </row>
    <row r="36" spans="1:14" s="694" customFormat="1" ht="21.75" customHeight="1" x14ac:dyDescent="0.4">
      <c r="A36" s="691"/>
      <c r="B36" s="691"/>
      <c r="C36" s="1206"/>
      <c r="D36" s="1206"/>
      <c r="E36" s="1206"/>
      <c r="F36" s="726"/>
      <c r="G36" s="692"/>
      <c r="H36" s="1206"/>
      <c r="I36" s="1206"/>
      <c r="J36" s="1206"/>
      <c r="K36" s="1206"/>
      <c r="L36" s="692"/>
      <c r="M36" s="693"/>
    </row>
    <row r="37" spans="1:14" s="694" customFormat="1" ht="21.75" customHeight="1" x14ac:dyDescent="0.4">
      <c r="A37" s="691"/>
      <c r="C37" s="1206"/>
      <c r="D37" s="1206"/>
      <c r="E37" s="1206"/>
      <c r="F37" s="692"/>
      <c r="G37" s="692"/>
      <c r="H37" s="1206"/>
      <c r="I37" s="1206"/>
      <c r="J37" s="1206"/>
      <c r="K37" s="1206"/>
      <c r="L37" s="692"/>
      <c r="M37" s="692"/>
      <c r="N37" s="693"/>
    </row>
    <row r="38" spans="1:14" s="694" customFormat="1" ht="21.75" customHeight="1" x14ac:dyDescent="0.4">
      <c r="A38" s="691"/>
      <c r="B38" s="1383"/>
      <c r="C38" s="1383"/>
      <c r="D38" s="1383"/>
      <c r="E38" s="1383"/>
      <c r="F38" s="1383"/>
      <c r="G38" s="692"/>
      <c r="H38" s="1206"/>
      <c r="I38" s="1206"/>
      <c r="J38" s="1206"/>
      <c r="K38" s="1206"/>
      <c r="L38" s="692"/>
      <c r="M38" s="692"/>
      <c r="N38" s="693"/>
    </row>
    <row r="39" spans="1:14" ht="23.25" x14ac:dyDescent="0.5">
      <c r="A39" s="516"/>
      <c r="B39" s="443"/>
      <c r="C39" s="443"/>
      <c r="D39" s="525"/>
      <c r="E39" s="525"/>
      <c r="F39" s="1385"/>
      <c r="G39" s="1385"/>
      <c r="H39" s="1385"/>
      <c r="I39" s="1385"/>
      <c r="J39" s="1385"/>
      <c r="K39" s="1385"/>
      <c r="L39" s="518"/>
      <c r="M39" s="517"/>
    </row>
    <row r="40" spans="1:14" s="51" customFormat="1" ht="21.75" customHeight="1" x14ac:dyDescent="0.5">
      <c r="A40" s="727"/>
      <c r="B40" s="443"/>
      <c r="C40" s="444"/>
      <c r="D40" s="445"/>
      <c r="E40" s="637"/>
      <c r="F40" s="446"/>
      <c r="G40" s="447"/>
      <c r="H40" s="564"/>
      <c r="I40" s="447"/>
      <c r="J40" s="447"/>
      <c r="K40" s="443"/>
    </row>
    <row r="41" spans="1:14" ht="21.75" customHeight="1" x14ac:dyDescent="0.5"/>
    <row r="42" spans="1:14" ht="21.75" customHeight="1" x14ac:dyDescent="0.5"/>
    <row r="43" spans="1:14" ht="21.75" customHeight="1" x14ac:dyDescent="0.5"/>
    <row r="44" spans="1:14" ht="21.75" customHeight="1" x14ac:dyDescent="0.5"/>
    <row r="45" spans="1:14" ht="21.75" customHeight="1" x14ac:dyDescent="0.5"/>
    <row r="46" spans="1:14" ht="21.75" customHeight="1" x14ac:dyDescent="0.5"/>
    <row r="47" spans="1:14" ht="21.75" customHeight="1" x14ac:dyDescent="0.5"/>
    <row r="48" spans="1:14" ht="21.75" customHeight="1" x14ac:dyDescent="0.5"/>
    <row r="49" ht="21.75" customHeight="1" x14ac:dyDescent="0.5"/>
    <row r="50" ht="21.75" customHeight="1" x14ac:dyDescent="0.5"/>
    <row r="51" ht="21.75" customHeight="1" x14ac:dyDescent="0.5"/>
    <row r="52" ht="21.75" customHeight="1" x14ac:dyDescent="0.5"/>
    <row r="53" ht="21.75" customHeight="1" x14ac:dyDescent="0.5"/>
    <row r="54" ht="21.75" customHeight="1" x14ac:dyDescent="0.5"/>
    <row r="55" ht="21.75" customHeight="1" x14ac:dyDescent="0.5"/>
    <row r="56" ht="21.75" customHeight="1" x14ac:dyDescent="0.5"/>
    <row r="57" ht="21.75" customHeight="1" x14ac:dyDescent="0.5"/>
    <row r="58" ht="21.75" customHeight="1" x14ac:dyDescent="0.5"/>
    <row r="59" ht="21.75" customHeight="1" x14ac:dyDescent="0.5"/>
    <row r="60" ht="21.75" customHeight="1" x14ac:dyDescent="0.5"/>
    <row r="61" ht="21.75" customHeight="1" x14ac:dyDescent="0.5"/>
    <row r="62" ht="21.75" customHeight="1" x14ac:dyDescent="0.5"/>
    <row r="63" ht="21.75" customHeight="1" x14ac:dyDescent="0.5"/>
    <row r="64" ht="21.75" customHeight="1" x14ac:dyDescent="0.5"/>
    <row r="65" ht="21.75" customHeight="1" x14ac:dyDescent="0.5"/>
    <row r="66" ht="21.75" customHeight="1" x14ac:dyDescent="0.5"/>
    <row r="67" ht="21.75" customHeight="1" x14ac:dyDescent="0.5"/>
    <row r="68" ht="21.75" customHeight="1" x14ac:dyDescent="0.5"/>
    <row r="69" ht="21.75" customHeight="1" x14ac:dyDescent="0.5"/>
    <row r="70" ht="21.75" customHeight="1" x14ac:dyDescent="0.5"/>
    <row r="71" ht="21.75" customHeight="1" x14ac:dyDescent="0.5"/>
    <row r="72" ht="21.75" customHeight="1" x14ac:dyDescent="0.5"/>
    <row r="73" ht="21.75" customHeight="1" x14ac:dyDescent="0.5"/>
    <row r="74" ht="21.75" customHeight="1" x14ac:dyDescent="0.5"/>
    <row r="75" ht="21.75" customHeight="1" x14ac:dyDescent="0.5"/>
    <row r="76" ht="21.75" customHeight="1" x14ac:dyDescent="0.5"/>
    <row r="77" ht="21.75" customHeight="1" x14ac:dyDescent="0.5"/>
    <row r="78" ht="21.75" customHeight="1" x14ac:dyDescent="0.5"/>
    <row r="79" ht="21.75" customHeight="1" x14ac:dyDescent="0.5"/>
    <row r="80" ht="21.75" customHeight="1" x14ac:dyDescent="0.5"/>
    <row r="81" ht="21.75" customHeight="1" x14ac:dyDescent="0.5"/>
    <row r="82" ht="21.75" customHeight="1" x14ac:dyDescent="0.5"/>
    <row r="83" ht="21.75" customHeight="1" x14ac:dyDescent="0.5"/>
    <row r="84" ht="21.75" customHeight="1" x14ac:dyDescent="0.5"/>
    <row r="85" ht="21.75" customHeight="1" x14ac:dyDescent="0.5"/>
    <row r="86" ht="21.75" customHeight="1" x14ac:dyDescent="0.5"/>
    <row r="87" ht="21.75" customHeight="1" x14ac:dyDescent="0.5"/>
    <row r="88" ht="21.75" customHeight="1" x14ac:dyDescent="0.5"/>
    <row r="89" ht="21.75" customHeight="1" x14ac:dyDescent="0.5"/>
    <row r="90" ht="21.75" customHeight="1" x14ac:dyDescent="0.5"/>
    <row r="91" ht="21.75" customHeight="1" x14ac:dyDescent="0.5"/>
    <row r="92" ht="21.75" customHeight="1" x14ac:dyDescent="0.5"/>
    <row r="93" ht="21.75" customHeight="1" x14ac:dyDescent="0.5"/>
    <row r="94" ht="21.75" customHeight="1" x14ac:dyDescent="0.5"/>
    <row r="95" ht="21.75" customHeight="1" x14ac:dyDescent="0.5"/>
    <row r="96" ht="21.75" customHeight="1" x14ac:dyDescent="0.5"/>
    <row r="97" ht="21.75" customHeight="1" x14ac:dyDescent="0.5"/>
    <row r="98" ht="21.75" customHeight="1" x14ac:dyDescent="0.5"/>
    <row r="99" ht="21.75" customHeight="1" x14ac:dyDescent="0.5"/>
    <row r="100" ht="21.75" customHeight="1" x14ac:dyDescent="0.5"/>
    <row r="101" ht="21.75" customHeight="1" x14ac:dyDescent="0.5"/>
    <row r="102" ht="21.75" customHeight="1" x14ac:dyDescent="0.5"/>
    <row r="103" ht="21.75" customHeight="1" x14ac:dyDescent="0.5"/>
    <row r="104" ht="21.75" customHeight="1" x14ac:dyDescent="0.5"/>
    <row r="105" ht="21.75" customHeight="1" x14ac:dyDescent="0.5"/>
    <row r="106" ht="21.75" customHeight="1" x14ac:dyDescent="0.5"/>
    <row r="107" ht="21.75" customHeight="1" x14ac:dyDescent="0.5"/>
    <row r="108" ht="21.75" customHeight="1" x14ac:dyDescent="0.5"/>
    <row r="109" ht="21.75" customHeight="1" x14ac:dyDescent="0.5"/>
    <row r="110" ht="21.75" customHeight="1" x14ac:dyDescent="0.5"/>
    <row r="111" ht="21.75" customHeight="1" x14ac:dyDescent="0.5"/>
    <row r="112" ht="21.75" customHeight="1" x14ac:dyDescent="0.5"/>
    <row r="113" ht="21.75" customHeight="1" x14ac:dyDescent="0.5"/>
    <row r="114" ht="21.75" customHeight="1" x14ac:dyDescent="0.5"/>
    <row r="115" ht="21.75" customHeight="1" x14ac:dyDescent="0.5"/>
    <row r="116" ht="21.75" customHeight="1" x14ac:dyDescent="0.5"/>
    <row r="117" ht="21.75" customHeight="1" x14ac:dyDescent="0.5"/>
    <row r="118" ht="21.75" customHeight="1" x14ac:dyDescent="0.5"/>
    <row r="119" ht="21.75" customHeight="1" x14ac:dyDescent="0.5"/>
    <row r="120" ht="21.75" customHeight="1" x14ac:dyDescent="0.5"/>
    <row r="121" ht="21.75" customHeight="1" x14ac:dyDescent="0.5"/>
    <row r="122" ht="21.75" customHeight="1" x14ac:dyDescent="0.5"/>
    <row r="123" ht="21.75" customHeight="1" x14ac:dyDescent="0.5"/>
    <row r="124" ht="21.75" customHeight="1" x14ac:dyDescent="0.5"/>
    <row r="125" ht="21.75" customHeight="1" x14ac:dyDescent="0.5"/>
    <row r="126" ht="21.75" customHeight="1" x14ac:dyDescent="0.5"/>
    <row r="127" ht="21.75" customHeight="1" x14ac:dyDescent="0.5"/>
  </sheetData>
  <mergeCells count="21">
    <mergeCell ref="B38:F38"/>
    <mergeCell ref="H38:K38"/>
    <mergeCell ref="F39:K39"/>
    <mergeCell ref="A35:B35"/>
    <mergeCell ref="C36:E36"/>
    <mergeCell ref="H36:K36"/>
    <mergeCell ref="C37:E37"/>
    <mergeCell ref="H37:K37"/>
    <mergeCell ref="B6:C7"/>
    <mergeCell ref="A6:A7"/>
    <mergeCell ref="D6:E7"/>
    <mergeCell ref="K6:K7"/>
    <mergeCell ref="A33:B33"/>
    <mergeCell ref="C33:E33"/>
    <mergeCell ref="H33:K33"/>
    <mergeCell ref="A32:B32"/>
    <mergeCell ref="C32:E32"/>
    <mergeCell ref="H32:K32"/>
    <mergeCell ref="H30:K30"/>
    <mergeCell ref="A31:B31"/>
    <mergeCell ref="H31:K31"/>
  </mergeCells>
  <pageMargins left="0.39370078740157483" right="0.19685039370078741" top="0.78740157480314965" bottom="0.39370078740157483" header="0.51181102362204722" footer="0.51181102362204722"/>
  <pageSetup paperSize="9" scale="88" orientation="portrait" r:id="rId1"/>
  <headerFooter alignWithMargins="0">
    <oddHeader>&amp;Rแบบ ปร.4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0"/>
  <sheetViews>
    <sheetView workbookViewId="0">
      <selection activeCell="A16" sqref="A16:XFD24"/>
    </sheetView>
  </sheetViews>
  <sheetFormatPr defaultRowHeight="21.75" x14ac:dyDescent="0.5"/>
  <cols>
    <col min="1" max="1" width="7.28515625" style="118" customWidth="1"/>
    <col min="2" max="2" width="20.5703125" style="51" customWidth="1"/>
    <col min="3" max="3" width="11.5703125" style="51" customWidth="1"/>
    <col min="4" max="4" width="5.5703125" style="118" customWidth="1"/>
    <col min="5" max="5" width="6.42578125" style="118" customWidth="1"/>
    <col min="6" max="9" width="11.7109375" style="118" customWidth="1"/>
    <col min="10" max="10" width="11.7109375" style="51" customWidth="1"/>
    <col min="11" max="11" width="9" style="51" customWidth="1"/>
    <col min="12" max="16384" width="9.140625" style="51"/>
  </cols>
  <sheetData>
    <row r="1" spans="1:13" ht="21.75" customHeight="1" x14ac:dyDescent="0.5">
      <c r="A1" s="359" t="s">
        <v>50</v>
      </c>
      <c r="B1" s="360"/>
      <c r="C1" s="493" t="s">
        <v>272</v>
      </c>
      <c r="D1" s="520"/>
      <c r="E1" s="513"/>
      <c r="F1" s="521"/>
      <c r="G1" s="362"/>
      <c r="H1" s="362"/>
      <c r="I1" s="361"/>
      <c r="J1" s="363"/>
      <c r="K1" s="364"/>
    </row>
    <row r="2" spans="1:13" ht="21.75" customHeight="1" x14ac:dyDescent="0.5">
      <c r="A2" s="359" t="str">
        <f>'[4]แบบ ปร.6'!$A$2</f>
        <v>สถานที่ก่อสร้าง</v>
      </c>
      <c r="B2" s="360"/>
      <c r="C2" s="510" t="str">
        <f>โรงสูบน้ำ!C2</f>
        <v>บ้านหัวตลาด หมู่ที่ 4 ตำบลสำพะเนียง อำเภอโนนแดง จังหวัดนครราชสีมา</v>
      </c>
      <c r="D2" s="1048"/>
      <c r="E2" s="1010"/>
      <c r="F2" s="1049"/>
      <c r="G2" s="1050"/>
      <c r="H2" s="1050"/>
      <c r="I2" s="489"/>
      <c r="J2" s="523"/>
      <c r="K2" s="523"/>
    </row>
    <row r="3" spans="1:13" ht="21.75" customHeight="1" x14ac:dyDescent="0.5">
      <c r="A3" s="758" t="s">
        <v>368</v>
      </c>
      <c r="B3" s="360"/>
      <c r="C3" s="510" t="str">
        <f>โรงสูบน้ำ!C3</f>
        <v>สำนักบริหารจัดการน้ำ  กรมทรัพยากรน้ำ</v>
      </c>
      <c r="D3" s="510"/>
      <c r="E3" s="510"/>
      <c r="F3" s="510"/>
      <c r="G3" s="510"/>
      <c r="H3" s="1009" t="s">
        <v>16</v>
      </c>
      <c r="I3" s="523" t="s">
        <v>51</v>
      </c>
      <c r="J3" s="523"/>
      <c r="K3" s="523"/>
    </row>
    <row r="4" spans="1:13" ht="21.75" customHeight="1" x14ac:dyDescent="0.5">
      <c r="A4" s="359"/>
      <c r="B4" s="360"/>
      <c r="C4" s="510"/>
      <c r="D4" s="510"/>
      <c r="E4" s="510"/>
      <c r="F4" s="510"/>
      <c r="G4" s="510"/>
      <c r="H4" s="1009"/>
      <c r="I4" s="1007"/>
      <c r="J4" s="1182"/>
      <c r="K4" s="1007"/>
    </row>
    <row r="5" spans="1:13" ht="21.75" customHeight="1" x14ac:dyDescent="0.5">
      <c r="A5" s="369"/>
      <c r="B5" s="370"/>
      <c r="C5" s="370"/>
      <c r="D5" s="371"/>
      <c r="E5" s="370"/>
      <c r="F5" s="372"/>
      <c r="G5" s="373"/>
      <c r="H5" s="373"/>
      <c r="I5" s="372"/>
      <c r="J5" s="374"/>
      <c r="K5" s="375"/>
    </row>
    <row r="6" spans="1:13" s="77" customFormat="1" ht="21.75" customHeight="1" x14ac:dyDescent="0.5">
      <c r="A6" s="1306" t="s">
        <v>3</v>
      </c>
      <c r="B6" s="1318" t="s">
        <v>21</v>
      </c>
      <c r="C6" s="1319"/>
      <c r="D6" s="1314" t="s">
        <v>54</v>
      </c>
      <c r="E6" s="1315"/>
      <c r="F6" s="1308" t="s">
        <v>55</v>
      </c>
      <c r="G6" s="1309"/>
      <c r="H6" s="1308" t="s">
        <v>56</v>
      </c>
      <c r="I6" s="1309"/>
      <c r="J6" s="873" t="s">
        <v>57</v>
      </c>
      <c r="K6" s="1306" t="s">
        <v>10</v>
      </c>
    </row>
    <row r="7" spans="1:13" s="77" customFormat="1" ht="21.75" customHeight="1" x14ac:dyDescent="0.5">
      <c r="A7" s="1307"/>
      <c r="B7" s="1320"/>
      <c r="C7" s="1321"/>
      <c r="D7" s="1316"/>
      <c r="E7" s="1317"/>
      <c r="F7" s="925" t="s">
        <v>58</v>
      </c>
      <c r="G7" s="891" t="s">
        <v>49</v>
      </c>
      <c r="H7" s="925" t="s">
        <v>58</v>
      </c>
      <c r="I7" s="892" t="s">
        <v>49</v>
      </c>
      <c r="J7" s="874" t="s">
        <v>8</v>
      </c>
      <c r="K7" s="1307"/>
    </row>
    <row r="8" spans="1:13" ht="21.75" customHeight="1" x14ac:dyDescent="0.5">
      <c r="A8" s="406">
        <v>1</v>
      </c>
      <c r="B8" s="409" t="str">
        <f>[5]ชุดวิเคราะห์!$B$2</f>
        <v>เครื่องมือตรวจวัดความเป็นกรด-ด่างในน้ำ</v>
      </c>
      <c r="C8" s="401"/>
      <c r="D8" s="496">
        <v>1</v>
      </c>
      <c r="E8" s="398" t="str">
        <f>[5]ชุดวิเคราะห์!$C$2</f>
        <v>ชุด</v>
      </c>
      <c r="F8" s="399">
        <f>[5]ชุดวิเคราะห์!$D$2</f>
        <v>3800</v>
      </c>
      <c r="G8" s="400">
        <f>SUM(F8*D8)</f>
        <v>3800</v>
      </c>
      <c r="H8" s="399" t="s">
        <v>65</v>
      </c>
      <c r="I8" s="399" t="s">
        <v>65</v>
      </c>
      <c r="J8" s="405">
        <f>SUM(G8,I8)</f>
        <v>3800</v>
      </c>
      <c r="K8" s="401"/>
    </row>
    <row r="9" spans="1:13" ht="21.75" customHeight="1" x14ac:dyDescent="0.5">
      <c r="A9" s="406"/>
      <c r="B9" s="402"/>
      <c r="C9" s="401"/>
      <c r="D9" s="565"/>
      <c r="E9" s="398"/>
      <c r="F9" s="399"/>
      <c r="G9" s="400"/>
      <c r="H9" s="399"/>
      <c r="I9" s="399"/>
      <c r="J9" s="401"/>
      <c r="K9" s="401"/>
    </row>
    <row r="10" spans="1:13" ht="21.75" customHeight="1" x14ac:dyDescent="0.5">
      <c r="A10" s="406"/>
      <c r="B10" s="402"/>
      <c r="C10" s="401"/>
      <c r="D10" s="566"/>
      <c r="E10" s="410"/>
      <c r="F10" s="399"/>
      <c r="G10" s="400"/>
      <c r="H10" s="399"/>
      <c r="I10" s="399"/>
      <c r="J10" s="401"/>
      <c r="K10" s="401"/>
    </row>
    <row r="11" spans="1:13" ht="21.75" customHeight="1" x14ac:dyDescent="0.5">
      <c r="A11" s="406"/>
      <c r="B11" s="402"/>
      <c r="C11" s="401"/>
      <c r="D11" s="566"/>
      <c r="E11" s="410"/>
      <c r="F11" s="399"/>
      <c r="G11" s="400"/>
      <c r="H11" s="399"/>
      <c r="I11" s="399"/>
      <c r="J11" s="401"/>
      <c r="K11" s="401"/>
    </row>
    <row r="12" spans="1:13" s="77" customFormat="1" ht="21.75" customHeight="1" x14ac:dyDescent="0.5">
      <c r="A12" s="478"/>
      <c r="B12" s="395"/>
      <c r="C12" s="455" t="s">
        <v>44</v>
      </c>
      <c r="D12" s="479"/>
      <c r="E12" s="480"/>
      <c r="F12" s="481"/>
      <c r="G12" s="483">
        <f>SUM(G8:G11)</f>
        <v>3800</v>
      </c>
      <c r="H12" s="482"/>
      <c r="I12" s="568">
        <f>SUM(I8:I11)</f>
        <v>0</v>
      </c>
      <c r="J12" s="484">
        <f>SUM(J8:J11)</f>
        <v>3800</v>
      </c>
      <c r="K12" s="542"/>
    </row>
    <row r="13" spans="1:13" s="91" customFormat="1" ht="21.75" customHeight="1" x14ac:dyDescent="0.5">
      <c r="A13" s="385"/>
      <c r="B13" s="567"/>
      <c r="C13" s="419" t="s">
        <v>45</v>
      </c>
      <c r="D13" s="431"/>
      <c r="E13" s="387"/>
      <c r="F13" s="432"/>
      <c r="G13" s="433"/>
      <c r="H13" s="434"/>
      <c r="I13" s="433"/>
      <c r="J13" s="433">
        <f>ROUNDDOWN(J12,0)</f>
        <v>3800</v>
      </c>
      <c r="K13" s="495"/>
    </row>
    <row r="14" spans="1:13" s="118" customFormat="1" ht="21.75" customHeight="1" x14ac:dyDescent="0.5">
      <c r="A14" s="442"/>
      <c r="B14" s="443"/>
      <c r="C14" s="444"/>
      <c r="D14" s="445"/>
      <c r="E14" s="369"/>
      <c r="F14" s="446"/>
      <c r="G14" s="447"/>
      <c r="H14" s="1312"/>
      <c r="I14" s="1312"/>
      <c r="J14" s="1312"/>
      <c r="K14" s="1312"/>
    </row>
    <row r="15" spans="1:13" s="118" customFormat="1" ht="21.75" customHeight="1" x14ac:dyDescent="0.5">
      <c r="A15" s="448"/>
      <c r="B15" s="375"/>
      <c r="C15" s="375"/>
      <c r="D15" s="448"/>
      <c r="E15" s="448"/>
      <c r="F15" s="448"/>
      <c r="G15" s="449"/>
      <c r="H15" s="448"/>
      <c r="I15" s="449"/>
      <c r="J15" s="448" t="s">
        <v>7</v>
      </c>
      <c r="K15" s="448"/>
    </row>
    <row r="16" spans="1:13" s="694" customFormat="1" ht="21.75" customHeight="1" x14ac:dyDescent="0.4">
      <c r="A16" s="1206"/>
      <c r="B16" s="1206"/>
      <c r="C16" s="692"/>
      <c r="D16" s="692"/>
      <c r="E16" s="692"/>
      <c r="F16" s="692"/>
      <c r="G16" s="698"/>
      <c r="H16" s="1206"/>
      <c r="I16" s="1206"/>
      <c r="J16" s="1206"/>
      <c r="K16" s="1206"/>
      <c r="L16" s="693"/>
      <c r="M16" s="693"/>
    </row>
    <row r="17" spans="1:14" s="694" customFormat="1" ht="20.25" x14ac:dyDescent="0.4">
      <c r="A17" s="1313"/>
      <c r="B17" s="1313"/>
      <c r="C17" s="1206"/>
      <c r="D17" s="1206"/>
      <c r="E17" s="1206"/>
      <c r="F17" s="1206"/>
      <c r="G17" s="698"/>
      <c r="H17" s="1206"/>
      <c r="I17" s="1206"/>
      <c r="J17" s="1206"/>
      <c r="K17" s="1206"/>
      <c r="L17" s="693"/>
      <c r="M17" s="693"/>
    </row>
    <row r="18" spans="1:14" s="694" customFormat="1" ht="20.25" x14ac:dyDescent="0.4">
      <c r="A18" s="1313"/>
      <c r="B18" s="1313"/>
      <c r="C18" s="1206"/>
      <c r="D18" s="1206"/>
      <c r="E18" s="1206"/>
      <c r="F18" s="1206"/>
      <c r="G18" s="698"/>
      <c r="H18" s="1206"/>
      <c r="I18" s="1206"/>
      <c r="J18" s="1206"/>
      <c r="K18" s="1206"/>
      <c r="L18" s="693"/>
      <c r="M18" s="693"/>
    </row>
    <row r="19" spans="1:14" s="694" customFormat="1" ht="20.25" x14ac:dyDescent="0.4">
      <c r="A19" s="763"/>
      <c r="B19" s="763"/>
      <c r="C19" s="726"/>
      <c r="D19" s="726"/>
      <c r="E19" s="726"/>
      <c r="F19" s="726"/>
      <c r="G19" s="698"/>
      <c r="H19" s="726"/>
      <c r="I19" s="726"/>
      <c r="J19" s="726"/>
      <c r="K19" s="726"/>
      <c r="L19" s="693"/>
      <c r="M19" s="693"/>
    </row>
    <row r="20" spans="1:14" s="694" customFormat="1" ht="21.75" customHeight="1" x14ac:dyDescent="0.4">
      <c r="A20" s="1206"/>
      <c r="B20" s="1206"/>
      <c r="C20" s="692"/>
      <c r="D20" s="692"/>
      <c r="E20" s="692"/>
      <c r="F20" s="692"/>
      <c r="G20" s="698"/>
      <c r="H20" s="1206"/>
      <c r="I20" s="1206"/>
      <c r="J20" s="1206"/>
      <c r="K20" s="1206"/>
      <c r="L20" s="693"/>
      <c r="M20" s="693"/>
    </row>
    <row r="21" spans="1:14" s="694" customFormat="1" ht="21.75" customHeight="1" x14ac:dyDescent="0.4">
      <c r="A21" s="691"/>
      <c r="B21" s="691"/>
      <c r="C21" s="1206"/>
      <c r="D21" s="1206"/>
      <c r="E21" s="1206"/>
      <c r="F21" s="1206"/>
      <c r="G21" s="692"/>
      <c r="H21" s="1206"/>
      <c r="I21" s="1206"/>
      <c r="J21" s="1206"/>
      <c r="K21" s="1206"/>
      <c r="L21" s="692"/>
      <c r="M21" s="693"/>
    </row>
    <row r="22" spans="1:14" s="694" customFormat="1" ht="21.75" customHeight="1" x14ac:dyDescent="0.4">
      <c r="A22" s="691"/>
      <c r="C22" s="1206"/>
      <c r="D22" s="1206"/>
      <c r="E22" s="1206"/>
      <c r="F22" s="1206"/>
      <c r="G22" s="692"/>
      <c r="H22" s="1206"/>
      <c r="I22" s="1206"/>
      <c r="J22" s="1206"/>
      <c r="K22" s="1206"/>
      <c r="L22" s="692"/>
      <c r="M22" s="692"/>
      <c r="N22" s="693"/>
    </row>
    <row r="23" spans="1:14" s="91" customFormat="1" ht="21.75" customHeight="1" x14ac:dyDescent="0.5">
      <c r="A23" s="442"/>
      <c r="B23" s="443"/>
      <c r="C23" s="375"/>
      <c r="D23" s="448"/>
      <c r="E23" s="448"/>
      <c r="F23" s="448"/>
      <c r="G23" s="448"/>
      <c r="H23" s="448"/>
      <c r="I23" s="448"/>
      <c r="J23" s="375"/>
      <c r="K23" s="375"/>
    </row>
    <row r="24" spans="1:14" s="91" customFormat="1" ht="21.75" customHeight="1" x14ac:dyDescent="0.5">
      <c r="A24" s="442"/>
      <c r="B24" s="443"/>
      <c r="C24" s="375"/>
      <c r="D24" s="448"/>
      <c r="E24" s="448"/>
      <c r="F24" s="448"/>
      <c r="G24" s="448"/>
      <c r="H24" s="448"/>
      <c r="I24" s="448"/>
      <c r="J24" s="375"/>
      <c r="K24" s="375"/>
    </row>
    <row r="25" spans="1:14" s="91" customFormat="1" ht="21.75" customHeight="1" x14ac:dyDescent="0.5">
      <c r="A25" s="442"/>
      <c r="B25" s="443"/>
      <c r="C25" s="375"/>
      <c r="D25" s="448"/>
      <c r="E25" s="448"/>
      <c r="F25" s="448"/>
      <c r="G25" s="448"/>
      <c r="H25" s="448"/>
      <c r="I25" s="448"/>
      <c r="J25" s="375"/>
      <c r="K25" s="375"/>
    </row>
    <row r="26" spans="1:14" s="91" customFormat="1" ht="21.75" customHeight="1" x14ac:dyDescent="0.5">
      <c r="A26" s="442"/>
      <c r="B26" s="443"/>
      <c r="C26" s="375"/>
      <c r="D26" s="448"/>
      <c r="E26" s="448"/>
      <c r="F26" s="448"/>
      <c r="G26" s="448"/>
      <c r="H26" s="448"/>
      <c r="I26" s="448"/>
      <c r="J26" s="375"/>
      <c r="K26" s="375"/>
    </row>
    <row r="27" spans="1:14" s="91" customFormat="1" ht="21.75" customHeight="1" x14ac:dyDescent="0.5">
      <c r="A27" s="442"/>
      <c r="B27" s="443"/>
      <c r="C27" s="375"/>
      <c r="D27" s="448"/>
      <c r="E27" s="448"/>
      <c r="F27" s="448"/>
      <c r="G27" s="448"/>
      <c r="H27" s="448"/>
      <c r="I27" s="448"/>
      <c r="J27" s="375"/>
      <c r="K27" s="375"/>
    </row>
    <row r="28" spans="1:14" s="91" customFormat="1" ht="21.75" customHeight="1" x14ac:dyDescent="0.5">
      <c r="A28" s="442"/>
      <c r="B28" s="443"/>
      <c r="C28" s="375"/>
      <c r="D28" s="448"/>
      <c r="E28" s="448"/>
      <c r="F28" s="448"/>
      <c r="G28" s="448"/>
      <c r="H28" s="448"/>
      <c r="I28" s="448"/>
      <c r="J28" s="375"/>
      <c r="K28" s="375"/>
    </row>
    <row r="29" spans="1:14" s="91" customFormat="1" ht="21.75" customHeight="1" x14ac:dyDescent="0.5">
      <c r="A29" s="442"/>
      <c r="B29" s="443"/>
      <c r="C29" s="375"/>
      <c r="D29" s="448"/>
      <c r="E29" s="448"/>
      <c r="F29" s="448"/>
      <c r="G29" s="448"/>
      <c r="H29" s="448"/>
      <c r="I29" s="448"/>
      <c r="J29" s="375"/>
      <c r="K29" s="375"/>
    </row>
    <row r="30" spans="1:14" s="91" customFormat="1" ht="21.75" customHeight="1" x14ac:dyDescent="0.5">
      <c r="A30" s="442"/>
      <c r="B30" s="443"/>
      <c r="C30" s="375"/>
      <c r="D30" s="448"/>
      <c r="E30" s="448"/>
      <c r="F30" s="448"/>
      <c r="G30" s="448"/>
      <c r="H30" s="448"/>
      <c r="I30" s="448"/>
      <c r="J30" s="375"/>
      <c r="K30" s="375"/>
    </row>
    <row r="31" spans="1:14" s="91" customFormat="1" ht="21.75" customHeight="1" x14ac:dyDescent="0.5">
      <c r="A31" s="442"/>
      <c r="B31" s="443"/>
      <c r="C31" s="375"/>
      <c r="D31" s="448"/>
      <c r="E31" s="448"/>
      <c r="F31" s="448"/>
      <c r="G31" s="448"/>
      <c r="H31" s="448"/>
      <c r="I31" s="448"/>
      <c r="J31" s="375"/>
      <c r="K31" s="375"/>
    </row>
    <row r="32" spans="1:14" s="91" customFormat="1" ht="21.75" customHeight="1" x14ac:dyDescent="0.5">
      <c r="A32" s="442"/>
      <c r="B32" s="443"/>
      <c r="C32" s="375"/>
      <c r="D32" s="448"/>
      <c r="E32" s="448"/>
      <c r="F32" s="448"/>
      <c r="G32" s="448"/>
      <c r="H32" s="448"/>
      <c r="I32" s="448"/>
      <c r="J32" s="375"/>
      <c r="K32" s="375"/>
    </row>
    <row r="33" spans="1:11" ht="21.75" customHeight="1" x14ac:dyDescent="0.5">
      <c r="A33" s="442"/>
      <c r="B33" s="443"/>
      <c r="C33" s="375"/>
      <c r="D33" s="448"/>
      <c r="E33" s="448"/>
      <c r="F33" s="448"/>
      <c r="G33" s="448"/>
      <c r="H33" s="448"/>
      <c r="I33" s="448"/>
      <c r="J33" s="375"/>
      <c r="K33" s="375"/>
    </row>
    <row r="34" spans="1:11" ht="21.75" customHeight="1" x14ac:dyDescent="0.5">
      <c r="A34" s="448"/>
      <c r="B34" s="375"/>
      <c r="C34" s="375"/>
      <c r="D34" s="448"/>
      <c r="E34" s="448"/>
      <c r="F34" s="448"/>
      <c r="G34" s="448"/>
      <c r="H34" s="448"/>
      <c r="I34" s="448"/>
      <c r="J34" s="375"/>
      <c r="K34" s="375"/>
    </row>
    <row r="35" spans="1:11" ht="21.75" customHeight="1" x14ac:dyDescent="0.5">
      <c r="A35" s="448"/>
      <c r="B35" s="375"/>
      <c r="C35" s="375"/>
      <c r="D35" s="448"/>
      <c r="E35" s="448"/>
      <c r="F35" s="448"/>
      <c r="G35" s="448"/>
      <c r="H35" s="448"/>
      <c r="I35" s="448"/>
      <c r="J35" s="375"/>
      <c r="K35" s="375"/>
    </row>
    <row r="36" spans="1:11" ht="21.75" customHeight="1" x14ac:dyDescent="0.5">
      <c r="A36" s="448"/>
      <c r="B36" s="375"/>
      <c r="C36" s="375"/>
      <c r="D36" s="448"/>
      <c r="E36" s="448"/>
      <c r="F36" s="448"/>
      <c r="G36" s="448"/>
      <c r="H36" s="448"/>
      <c r="I36" s="448"/>
      <c r="J36" s="375"/>
      <c r="K36" s="375"/>
    </row>
    <row r="37" spans="1:11" ht="21.75" customHeight="1" x14ac:dyDescent="0.5"/>
    <row r="38" spans="1:11" ht="21.75" customHeight="1" x14ac:dyDescent="0.5"/>
    <row r="39" spans="1:11" ht="21.75" customHeight="1" x14ac:dyDescent="0.5"/>
    <row r="40" spans="1:11" ht="21.75" customHeight="1" x14ac:dyDescent="0.5"/>
    <row r="41" spans="1:11" ht="21.75" customHeight="1" x14ac:dyDescent="0.5"/>
    <row r="42" spans="1:11" ht="21.75" customHeight="1" x14ac:dyDescent="0.5"/>
    <row r="43" spans="1:11" ht="21.75" customHeight="1" x14ac:dyDescent="0.5"/>
    <row r="44" spans="1:11" ht="21.75" customHeight="1" x14ac:dyDescent="0.5"/>
    <row r="45" spans="1:11" ht="21.75" customHeight="1" x14ac:dyDescent="0.5"/>
    <row r="46" spans="1:11" ht="21.75" customHeight="1" x14ac:dyDescent="0.5"/>
    <row r="47" spans="1:11" ht="21.75" customHeight="1" x14ac:dyDescent="0.5"/>
    <row r="48" spans="1:11" ht="21.75" customHeight="1" x14ac:dyDescent="0.5"/>
    <row r="49" ht="21.75" customHeight="1" x14ac:dyDescent="0.5"/>
    <row r="50" ht="21.75" customHeight="1" x14ac:dyDescent="0.5"/>
    <row r="51" ht="21.75" customHeight="1" x14ac:dyDescent="0.5"/>
    <row r="52" ht="21.75" customHeight="1" x14ac:dyDescent="0.5"/>
    <row r="53" ht="21.75" customHeight="1" x14ac:dyDescent="0.5"/>
    <row r="54" ht="21.75" customHeight="1" x14ac:dyDescent="0.5"/>
    <row r="55" ht="21.75" customHeight="1" x14ac:dyDescent="0.5"/>
    <row r="56" ht="21.75" customHeight="1" x14ac:dyDescent="0.5"/>
    <row r="57" ht="21.75" customHeight="1" x14ac:dyDescent="0.5"/>
    <row r="58" ht="21.75" customHeight="1" x14ac:dyDescent="0.5"/>
    <row r="59" ht="21.75" customHeight="1" x14ac:dyDescent="0.5"/>
    <row r="60" ht="21.75" customHeight="1" x14ac:dyDescent="0.5"/>
    <row r="61" ht="21.75" customHeight="1" x14ac:dyDescent="0.5"/>
    <row r="62" ht="21.75" customHeight="1" x14ac:dyDescent="0.5"/>
    <row r="63" ht="21.75" customHeight="1" x14ac:dyDescent="0.5"/>
    <row r="64" ht="21.75" customHeight="1" x14ac:dyDescent="0.5"/>
    <row r="65" ht="21.75" customHeight="1" x14ac:dyDescent="0.5"/>
    <row r="66" ht="21.75" customHeight="1" x14ac:dyDescent="0.5"/>
    <row r="67" ht="21.75" customHeight="1" x14ac:dyDescent="0.5"/>
    <row r="68" ht="21.75" customHeight="1" x14ac:dyDescent="0.5"/>
    <row r="69" ht="21.75" customHeight="1" x14ac:dyDescent="0.5"/>
    <row r="70" ht="21.75" customHeight="1" x14ac:dyDescent="0.5"/>
    <row r="71" ht="21.75" customHeight="1" x14ac:dyDescent="0.5"/>
    <row r="72" ht="21.75" customHeight="1" x14ac:dyDescent="0.5"/>
    <row r="73" ht="21.75" customHeight="1" x14ac:dyDescent="0.5"/>
    <row r="74" ht="21.75" customHeight="1" x14ac:dyDescent="0.5"/>
    <row r="75" ht="21.75" customHeight="1" x14ac:dyDescent="0.5"/>
    <row r="76" ht="21.75" customHeight="1" x14ac:dyDescent="0.5"/>
    <row r="77" ht="21.75" customHeight="1" x14ac:dyDescent="0.5"/>
    <row r="78" ht="21.75" customHeight="1" x14ac:dyDescent="0.5"/>
    <row r="79" ht="21.75" customHeight="1" x14ac:dyDescent="0.5"/>
    <row r="80" ht="21.75" customHeight="1" x14ac:dyDescent="0.5"/>
    <row r="81" ht="21.75" customHeight="1" x14ac:dyDescent="0.5"/>
    <row r="82" ht="21.75" customHeight="1" x14ac:dyDescent="0.5"/>
    <row r="83" ht="21.75" customHeight="1" x14ac:dyDescent="0.5"/>
    <row r="84" ht="21.75" customHeight="1" x14ac:dyDescent="0.5"/>
    <row r="85" ht="21.75" customHeight="1" x14ac:dyDescent="0.5"/>
    <row r="86" ht="21.75" customHeight="1" x14ac:dyDescent="0.5"/>
    <row r="87" ht="21.75" customHeight="1" x14ac:dyDescent="0.5"/>
    <row r="88" ht="21.75" customHeight="1" x14ac:dyDescent="0.5"/>
    <row r="89" ht="21.75" customHeight="1" x14ac:dyDescent="0.5"/>
    <row r="90" ht="21.75" customHeight="1" x14ac:dyDescent="0.5"/>
    <row r="91" ht="21.75" customHeight="1" x14ac:dyDescent="0.5"/>
    <row r="92" ht="21.75" customHeight="1" x14ac:dyDescent="0.5"/>
    <row r="93" ht="21.75" customHeight="1" x14ac:dyDescent="0.5"/>
    <row r="94" ht="21.75" customHeight="1" x14ac:dyDescent="0.5"/>
    <row r="95" ht="21.75" customHeight="1" x14ac:dyDescent="0.5"/>
    <row r="96" ht="21.75" customHeight="1" x14ac:dyDescent="0.5"/>
    <row r="97" ht="21.75" customHeight="1" x14ac:dyDescent="0.5"/>
    <row r="98" ht="21.75" customHeight="1" x14ac:dyDescent="0.5"/>
    <row r="99" ht="21.75" customHeight="1" x14ac:dyDescent="0.5"/>
    <row r="100" ht="21.75" customHeight="1" x14ac:dyDescent="0.5"/>
    <row r="101" ht="21.75" customHeight="1" x14ac:dyDescent="0.5"/>
    <row r="102" ht="21.75" customHeight="1" x14ac:dyDescent="0.5"/>
    <row r="103" ht="21.75" customHeight="1" x14ac:dyDescent="0.5"/>
    <row r="104" ht="21.75" customHeight="1" x14ac:dyDescent="0.5"/>
    <row r="105" ht="21.75" customHeight="1" x14ac:dyDescent="0.5"/>
    <row r="106" ht="21.75" customHeight="1" x14ac:dyDescent="0.5"/>
    <row r="107" ht="21.75" customHeight="1" x14ac:dyDescent="0.5"/>
    <row r="108" ht="21.75" customHeight="1" x14ac:dyDescent="0.5"/>
    <row r="109" ht="21.75" customHeight="1" x14ac:dyDescent="0.5"/>
    <row r="110" ht="21.75" customHeight="1" x14ac:dyDescent="0.5"/>
    <row r="111" ht="21.75" customHeight="1" x14ac:dyDescent="0.5"/>
    <row r="112" ht="21.75" customHeight="1" x14ac:dyDescent="0.5"/>
    <row r="113" ht="21.75" customHeight="1" x14ac:dyDescent="0.5"/>
    <row r="114" ht="21.75" customHeight="1" x14ac:dyDescent="0.5"/>
    <row r="115" ht="21.75" customHeight="1" x14ac:dyDescent="0.5"/>
    <row r="116" ht="21.75" customHeight="1" x14ac:dyDescent="0.5"/>
    <row r="117" ht="21.75" customHeight="1" x14ac:dyDescent="0.5"/>
    <row r="118" ht="21.75" customHeight="1" x14ac:dyDescent="0.5"/>
    <row r="119" ht="21.75" customHeight="1" x14ac:dyDescent="0.5"/>
    <row r="120" ht="21.75" customHeight="1" x14ac:dyDescent="0.5"/>
    <row r="121" ht="21.75" customHeight="1" x14ac:dyDescent="0.5"/>
    <row r="122" ht="21.75" customHeight="1" x14ac:dyDescent="0.5"/>
    <row r="123" ht="21.75" customHeight="1" x14ac:dyDescent="0.5"/>
    <row r="124" ht="21.75" customHeight="1" x14ac:dyDescent="0.5"/>
    <row r="125" ht="21.75" customHeight="1" x14ac:dyDescent="0.5"/>
    <row r="126" ht="21.75" customHeight="1" x14ac:dyDescent="0.5"/>
    <row r="127" ht="21.75" customHeight="1" x14ac:dyDescent="0.5"/>
    <row r="128" ht="21.75" customHeight="1" x14ac:dyDescent="0.5"/>
    <row r="129" ht="21.75" customHeight="1" x14ac:dyDescent="0.5"/>
    <row r="130" ht="21.75" customHeight="1" x14ac:dyDescent="0.5"/>
  </sheetData>
  <mergeCells count="21">
    <mergeCell ref="A17:B17"/>
    <mergeCell ref="H17:K17"/>
    <mergeCell ref="H22:K22"/>
    <mergeCell ref="A18:B18"/>
    <mergeCell ref="H18:K18"/>
    <mergeCell ref="A20:B20"/>
    <mergeCell ref="H21:K21"/>
    <mergeCell ref="H20:K20"/>
    <mergeCell ref="C21:F21"/>
    <mergeCell ref="C17:F17"/>
    <mergeCell ref="C18:F18"/>
    <mergeCell ref="C22:F22"/>
    <mergeCell ref="H14:K14"/>
    <mergeCell ref="A16:B16"/>
    <mergeCell ref="H16:K16"/>
    <mergeCell ref="H6:I6"/>
    <mergeCell ref="F6:G6"/>
    <mergeCell ref="D6:E7"/>
    <mergeCell ref="K6:K7"/>
    <mergeCell ref="B6:C7"/>
    <mergeCell ref="A6:A7"/>
  </mergeCells>
  <phoneticPr fontId="30" type="noConversion"/>
  <pageMargins left="0.39370078740157483" right="0" top="0.78740157480314965" bottom="0.39370078740157483" header="0.39370078740157483" footer="0.39370078740157483"/>
  <pageSetup paperSize="9" scale="90" orientation="portrait" horizontalDpi="4294967295" r:id="rId1"/>
  <headerFooter alignWithMargins="0">
    <oddHeader>&amp;Rแบบ ปร.4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0"/>
  <sheetViews>
    <sheetView workbookViewId="0">
      <selection activeCell="M6" sqref="M6"/>
    </sheetView>
  </sheetViews>
  <sheetFormatPr defaultRowHeight="21.75" x14ac:dyDescent="0.5"/>
  <cols>
    <col min="1" max="1" width="7.28515625" style="1185" customWidth="1"/>
    <col min="2" max="2" width="20.5703125" style="1052" customWidth="1"/>
    <col min="3" max="3" width="11.5703125" style="1052" customWidth="1"/>
    <col min="4" max="4" width="5.5703125" style="1185" customWidth="1"/>
    <col min="5" max="5" width="6.42578125" style="1185" customWidth="1"/>
    <col min="6" max="9" width="11.7109375" style="1185" customWidth="1"/>
    <col min="10" max="10" width="11.7109375" style="1052" customWidth="1"/>
    <col min="11" max="11" width="8" style="1052" bestFit="1" customWidth="1"/>
    <col min="12" max="16384" width="9.140625" style="1052"/>
  </cols>
  <sheetData>
    <row r="1" spans="1:13" ht="21.75" customHeight="1" x14ac:dyDescent="0.5">
      <c r="A1" s="1157" t="s">
        <v>50</v>
      </c>
      <c r="B1" s="360"/>
      <c r="C1" s="493" t="s">
        <v>326</v>
      </c>
      <c r="D1" s="520"/>
      <c r="E1" s="513"/>
      <c r="F1" s="521"/>
      <c r="G1" s="362"/>
      <c r="H1" s="362"/>
      <c r="I1" s="361"/>
      <c r="J1" s="363"/>
      <c r="K1" s="364"/>
    </row>
    <row r="2" spans="1:13" ht="21.75" customHeight="1" x14ac:dyDescent="0.5">
      <c r="A2" s="1157" t="str">
        <f>'[4]แบบ ปร.6'!$A$2</f>
        <v>สถานที่ก่อสร้าง</v>
      </c>
      <c r="B2" s="360"/>
      <c r="C2" s="510" t="str">
        <f>โรงสูบน้ำ!C2</f>
        <v>บ้านหัวตลาด หมู่ที่ 4 ตำบลสำพะเนียง อำเภอโนนแดง จังหวัดนครราชสีมา</v>
      </c>
      <c r="D2" s="1048"/>
      <c r="E2" s="1010"/>
      <c r="F2" s="1049"/>
      <c r="G2" s="1050"/>
      <c r="H2" s="1050"/>
      <c r="I2" s="489"/>
      <c r="J2" s="523"/>
      <c r="K2" s="523"/>
    </row>
    <row r="3" spans="1:13" ht="21.75" customHeight="1" x14ac:dyDescent="0.5">
      <c r="A3" s="758" t="s">
        <v>368</v>
      </c>
      <c r="B3" s="360"/>
      <c r="C3" s="510" t="str">
        <f>โรงสูบน้ำ!C3</f>
        <v>สำนักบริหารจัดการน้ำ  กรมทรัพยากรน้ำ</v>
      </c>
      <c r="D3" s="510"/>
      <c r="E3" s="510"/>
      <c r="F3" s="510"/>
      <c r="G3" s="510"/>
      <c r="H3" s="489" t="s">
        <v>16</v>
      </c>
      <c r="I3" s="523" t="s">
        <v>51</v>
      </c>
      <c r="J3" s="365"/>
      <c r="K3" s="366"/>
    </row>
    <row r="4" spans="1:13" ht="21.75" customHeight="1" x14ac:dyDescent="0.5">
      <c r="A4" s="1157"/>
      <c r="B4" s="360"/>
      <c r="C4" s="510"/>
      <c r="D4" s="510"/>
      <c r="E4" s="510"/>
      <c r="F4" s="510"/>
      <c r="G4" s="510"/>
      <c r="H4" s="489"/>
      <c r="I4" s="1007"/>
      <c r="J4" s="1182"/>
      <c r="K4" s="1007"/>
    </row>
    <row r="5" spans="1:13" ht="21.75" customHeight="1" x14ac:dyDescent="0.5">
      <c r="A5" s="637"/>
      <c r="B5" s="370"/>
      <c r="C5" s="370"/>
      <c r="D5" s="371"/>
      <c r="E5" s="370"/>
      <c r="F5" s="372"/>
      <c r="G5" s="373"/>
      <c r="H5" s="373"/>
      <c r="I5" s="372"/>
      <c r="J5" s="374"/>
      <c r="K5" s="375"/>
    </row>
    <row r="6" spans="1:13" s="1183" customFormat="1" ht="21.75" customHeight="1" x14ac:dyDescent="0.5">
      <c r="A6" s="1306" t="s">
        <v>3</v>
      </c>
      <c r="B6" s="1318" t="s">
        <v>21</v>
      </c>
      <c r="C6" s="1319"/>
      <c r="D6" s="1314" t="s">
        <v>54</v>
      </c>
      <c r="E6" s="1315"/>
      <c r="F6" s="1308" t="s">
        <v>55</v>
      </c>
      <c r="G6" s="1309"/>
      <c r="H6" s="1308" t="s">
        <v>56</v>
      </c>
      <c r="I6" s="1309"/>
      <c r="J6" s="1152" t="s">
        <v>57</v>
      </c>
      <c r="K6" s="1306" t="s">
        <v>10</v>
      </c>
    </row>
    <row r="7" spans="1:13" s="1183" customFormat="1" ht="21.75" customHeight="1" x14ac:dyDescent="0.5">
      <c r="A7" s="1307"/>
      <c r="B7" s="1320"/>
      <c r="C7" s="1321"/>
      <c r="D7" s="1316"/>
      <c r="E7" s="1317"/>
      <c r="F7" s="890" t="s">
        <v>58</v>
      </c>
      <c r="G7" s="891" t="s">
        <v>49</v>
      </c>
      <c r="H7" s="890" t="s">
        <v>58</v>
      </c>
      <c r="I7" s="892" t="s">
        <v>49</v>
      </c>
      <c r="J7" s="1153" t="s">
        <v>8</v>
      </c>
      <c r="K7" s="1307"/>
    </row>
    <row r="8" spans="1:13" ht="21.75" customHeight="1" x14ac:dyDescent="0.5">
      <c r="A8" s="406">
        <v>1</v>
      </c>
      <c r="B8" s="409" t="s">
        <v>326</v>
      </c>
      <c r="C8" s="401"/>
      <c r="D8" s="496">
        <v>1000</v>
      </c>
      <c r="E8" s="1186" t="s">
        <v>197</v>
      </c>
      <c r="F8" s="399">
        <v>10</v>
      </c>
      <c r="G8" s="400">
        <f>SUM(F8*D8)</f>
        <v>10000</v>
      </c>
      <c r="H8" s="399" t="s">
        <v>65</v>
      </c>
      <c r="I8" s="399" t="s">
        <v>65</v>
      </c>
      <c r="J8" s="405">
        <f>SUM(G8,I8)</f>
        <v>10000</v>
      </c>
      <c r="K8" s="401"/>
    </row>
    <row r="9" spans="1:13" ht="21.75" customHeight="1" x14ac:dyDescent="0.5">
      <c r="A9" s="406"/>
      <c r="B9" s="402"/>
      <c r="C9" s="401"/>
      <c r="D9" s="565"/>
      <c r="E9" s="398"/>
      <c r="F9" s="399"/>
      <c r="G9" s="400"/>
      <c r="H9" s="399"/>
      <c r="I9" s="399"/>
      <c r="J9" s="401"/>
      <c r="K9" s="401"/>
    </row>
    <row r="10" spans="1:13" ht="21.75" customHeight="1" x14ac:dyDescent="0.5">
      <c r="A10" s="406"/>
      <c r="B10" s="402"/>
      <c r="C10" s="401"/>
      <c r="D10" s="566"/>
      <c r="E10" s="410"/>
      <c r="F10" s="399"/>
      <c r="G10" s="400"/>
      <c r="H10" s="399"/>
      <c r="I10" s="399"/>
      <c r="J10" s="401"/>
      <c r="K10" s="401"/>
    </row>
    <row r="11" spans="1:13" ht="21.75" customHeight="1" x14ac:dyDescent="0.5">
      <c r="A11" s="406"/>
      <c r="B11" s="402"/>
      <c r="C11" s="401"/>
      <c r="D11" s="566"/>
      <c r="E11" s="410"/>
      <c r="F11" s="399"/>
      <c r="G11" s="400"/>
      <c r="H11" s="399"/>
      <c r="I11" s="399"/>
      <c r="J11" s="401"/>
      <c r="K11" s="401"/>
    </row>
    <row r="12" spans="1:13" s="1183" customFormat="1" ht="21.75" customHeight="1" x14ac:dyDescent="0.5">
      <c r="A12" s="478"/>
      <c r="B12" s="395"/>
      <c r="C12" s="1159" t="s">
        <v>44</v>
      </c>
      <c r="D12" s="479"/>
      <c r="E12" s="480"/>
      <c r="F12" s="481"/>
      <c r="G12" s="483">
        <f>SUM(G8:G11)</f>
        <v>10000</v>
      </c>
      <c r="H12" s="482"/>
      <c r="I12" s="568">
        <f>SUM(I8:I11)</f>
        <v>0</v>
      </c>
      <c r="J12" s="484">
        <f>SUM(J8:J11)</f>
        <v>10000</v>
      </c>
      <c r="K12" s="542"/>
    </row>
    <row r="13" spans="1:13" s="1184" customFormat="1" ht="21.75" customHeight="1" x14ac:dyDescent="0.5">
      <c r="A13" s="385"/>
      <c r="B13" s="567"/>
      <c r="C13" s="419" t="s">
        <v>45</v>
      </c>
      <c r="D13" s="431"/>
      <c r="E13" s="387"/>
      <c r="F13" s="432"/>
      <c r="G13" s="433"/>
      <c r="H13" s="434"/>
      <c r="I13" s="433"/>
      <c r="J13" s="433">
        <f>ROUNDDOWN(J12,0)</f>
        <v>10000</v>
      </c>
      <c r="K13" s="495"/>
    </row>
    <row r="14" spans="1:13" s="1185" customFormat="1" ht="21.75" customHeight="1" x14ac:dyDescent="0.5">
      <c r="A14" s="1154"/>
      <c r="B14" s="443"/>
      <c r="C14" s="444"/>
      <c r="D14" s="445"/>
      <c r="E14" s="637"/>
      <c r="F14" s="446"/>
      <c r="G14" s="447"/>
      <c r="H14" s="1312"/>
      <c r="I14" s="1312"/>
      <c r="J14" s="1312"/>
      <c r="K14" s="1312"/>
    </row>
    <row r="15" spans="1:13" s="1185" customFormat="1" ht="21.75" customHeight="1" x14ac:dyDescent="0.5">
      <c r="A15" s="448"/>
      <c r="B15" s="375"/>
      <c r="C15" s="375"/>
      <c r="D15" s="448"/>
      <c r="E15" s="448"/>
      <c r="F15" s="448"/>
      <c r="G15" s="449"/>
      <c r="H15" s="448"/>
      <c r="I15" s="449"/>
      <c r="J15" s="448" t="s">
        <v>7</v>
      </c>
      <c r="K15" s="448"/>
    </row>
    <row r="16" spans="1:13" s="694" customFormat="1" ht="21.75" customHeight="1" x14ac:dyDescent="0.4">
      <c r="A16" s="1206"/>
      <c r="B16" s="1206"/>
      <c r="C16" s="1160"/>
      <c r="D16" s="1160"/>
      <c r="E16" s="1160"/>
      <c r="F16" s="1160"/>
      <c r="G16" s="698"/>
      <c r="H16" s="1206"/>
      <c r="I16" s="1206"/>
      <c r="J16" s="1206"/>
      <c r="K16" s="1206"/>
      <c r="L16" s="693"/>
      <c r="M16" s="693"/>
    </row>
    <row r="17" spans="1:14" s="694" customFormat="1" ht="20.25" x14ac:dyDescent="0.4">
      <c r="A17" s="1313"/>
      <c r="B17" s="1313"/>
      <c r="C17" s="1206"/>
      <c r="D17" s="1206"/>
      <c r="E17" s="1206"/>
      <c r="F17" s="1206"/>
      <c r="G17" s="698"/>
      <c r="H17" s="1206"/>
      <c r="I17" s="1206"/>
      <c r="J17" s="1206"/>
      <c r="K17" s="1206"/>
      <c r="L17" s="693"/>
      <c r="M17" s="693"/>
    </row>
    <row r="18" spans="1:14" s="694" customFormat="1" ht="20.25" x14ac:dyDescent="0.4">
      <c r="A18" s="1313"/>
      <c r="B18" s="1313"/>
      <c r="C18" s="1206"/>
      <c r="D18" s="1206"/>
      <c r="E18" s="1206"/>
      <c r="F18" s="1206"/>
      <c r="G18" s="698"/>
      <c r="H18" s="1206"/>
      <c r="I18" s="1206"/>
      <c r="J18" s="1206"/>
      <c r="K18" s="1206"/>
      <c r="L18" s="693"/>
      <c r="M18" s="693"/>
    </row>
    <row r="19" spans="1:14" s="694" customFormat="1" ht="20.25" x14ac:dyDescent="0.4">
      <c r="A19" s="1155"/>
      <c r="B19" s="1155"/>
      <c r="C19" s="1148"/>
      <c r="D19" s="1148"/>
      <c r="E19" s="1148"/>
      <c r="F19" s="1148"/>
      <c r="G19" s="698"/>
      <c r="H19" s="1148"/>
      <c r="I19" s="1148"/>
      <c r="J19" s="1148"/>
      <c r="K19" s="1148"/>
      <c r="L19" s="693"/>
      <c r="M19" s="693"/>
    </row>
    <row r="20" spans="1:14" s="694" customFormat="1" ht="21.75" customHeight="1" x14ac:dyDescent="0.4">
      <c r="A20" s="1206"/>
      <c r="B20" s="1206"/>
      <c r="C20" s="1160"/>
      <c r="D20" s="1160"/>
      <c r="E20" s="1160"/>
      <c r="F20" s="1160"/>
      <c r="G20" s="698"/>
      <c r="H20" s="1206"/>
      <c r="I20" s="1206"/>
      <c r="J20" s="1206"/>
      <c r="K20" s="1206"/>
      <c r="L20" s="693"/>
      <c r="M20" s="693"/>
    </row>
    <row r="21" spans="1:14" s="694" customFormat="1" ht="21.75" customHeight="1" x14ac:dyDescent="0.4">
      <c r="A21" s="691"/>
      <c r="B21" s="691"/>
      <c r="C21" s="1206"/>
      <c r="D21" s="1206"/>
      <c r="E21" s="1206"/>
      <c r="F21" s="1206"/>
      <c r="G21" s="1160"/>
      <c r="H21" s="1206"/>
      <c r="I21" s="1206"/>
      <c r="J21" s="1206"/>
      <c r="K21" s="1206"/>
      <c r="L21" s="1160"/>
      <c r="M21" s="693"/>
    </row>
    <row r="22" spans="1:14" s="694" customFormat="1" ht="21.75" customHeight="1" x14ac:dyDescent="0.4">
      <c r="A22" s="691"/>
      <c r="C22" s="1160"/>
      <c r="D22" s="1160"/>
      <c r="E22" s="1160"/>
      <c r="F22" s="1160"/>
      <c r="G22" s="1160"/>
      <c r="H22" s="1206"/>
      <c r="I22" s="1206"/>
      <c r="J22" s="1206"/>
      <c r="K22" s="1206"/>
      <c r="L22" s="1160"/>
      <c r="M22" s="1160"/>
      <c r="N22" s="693"/>
    </row>
    <row r="23" spans="1:14" s="1184" customFormat="1" ht="21.75" customHeight="1" x14ac:dyDescent="0.5">
      <c r="A23" s="1154"/>
      <c r="B23" s="443"/>
      <c r="C23" s="375"/>
      <c r="D23" s="448"/>
      <c r="E23" s="448"/>
      <c r="F23" s="448"/>
      <c r="G23" s="448"/>
      <c r="H23" s="448"/>
      <c r="I23" s="448"/>
      <c r="J23" s="375"/>
      <c r="K23" s="375"/>
    </row>
    <row r="24" spans="1:14" s="1184" customFormat="1" ht="21.75" customHeight="1" x14ac:dyDescent="0.5">
      <c r="A24" s="1154"/>
      <c r="B24" s="443"/>
      <c r="C24" s="375"/>
      <c r="D24" s="448"/>
      <c r="E24" s="448"/>
      <c r="F24" s="448"/>
      <c r="G24" s="448"/>
      <c r="H24" s="448"/>
      <c r="I24" s="448"/>
      <c r="J24" s="375"/>
      <c r="K24" s="375"/>
    </row>
    <row r="25" spans="1:14" s="1184" customFormat="1" ht="21.75" customHeight="1" x14ac:dyDescent="0.5">
      <c r="A25" s="1154"/>
      <c r="B25" s="443"/>
      <c r="C25" s="375"/>
      <c r="D25" s="448"/>
      <c r="E25" s="448"/>
      <c r="F25" s="448"/>
      <c r="G25" s="448"/>
      <c r="H25" s="448"/>
      <c r="I25" s="448"/>
      <c r="J25" s="375"/>
      <c r="K25" s="375"/>
    </row>
    <row r="26" spans="1:14" s="1184" customFormat="1" ht="21.75" customHeight="1" x14ac:dyDescent="0.5">
      <c r="A26" s="1154"/>
      <c r="B26" s="443"/>
      <c r="C26" s="375"/>
      <c r="D26" s="448"/>
      <c r="E26" s="448"/>
      <c r="F26" s="448"/>
      <c r="G26" s="448"/>
      <c r="H26" s="448"/>
      <c r="I26" s="448"/>
      <c r="J26" s="375"/>
      <c r="K26" s="375"/>
    </row>
    <row r="27" spans="1:14" s="1184" customFormat="1" ht="21.75" customHeight="1" x14ac:dyDescent="0.5">
      <c r="A27" s="1154"/>
      <c r="B27" s="443"/>
      <c r="C27" s="375"/>
      <c r="D27" s="448"/>
      <c r="E27" s="448"/>
      <c r="F27" s="448"/>
      <c r="G27" s="448"/>
      <c r="H27" s="448"/>
      <c r="I27" s="448"/>
      <c r="J27" s="375"/>
      <c r="K27" s="375"/>
    </row>
    <row r="28" spans="1:14" s="1184" customFormat="1" ht="21.75" customHeight="1" x14ac:dyDescent="0.5">
      <c r="A28" s="1154"/>
      <c r="B28" s="443"/>
      <c r="C28" s="375"/>
      <c r="D28" s="448"/>
      <c r="E28" s="448"/>
      <c r="F28" s="448"/>
      <c r="G28" s="448"/>
      <c r="H28" s="448"/>
      <c r="I28" s="448"/>
      <c r="J28" s="375"/>
      <c r="K28" s="375"/>
    </row>
    <row r="29" spans="1:14" s="1184" customFormat="1" ht="21.75" customHeight="1" x14ac:dyDescent="0.5">
      <c r="A29" s="1154"/>
      <c r="B29" s="443"/>
      <c r="C29" s="375"/>
      <c r="D29" s="448"/>
      <c r="E29" s="448"/>
      <c r="F29" s="448"/>
      <c r="G29" s="448"/>
      <c r="H29" s="448"/>
      <c r="I29" s="448"/>
      <c r="J29" s="375"/>
      <c r="K29" s="375"/>
    </row>
    <row r="30" spans="1:14" s="1184" customFormat="1" ht="21.75" customHeight="1" x14ac:dyDescent="0.5">
      <c r="A30" s="1154"/>
      <c r="B30" s="443"/>
      <c r="C30" s="375"/>
      <c r="D30" s="448"/>
      <c r="E30" s="448"/>
      <c r="F30" s="448"/>
      <c r="G30" s="448"/>
      <c r="H30" s="448"/>
      <c r="I30" s="448"/>
      <c r="J30" s="375"/>
      <c r="K30" s="375"/>
    </row>
    <row r="31" spans="1:14" s="1184" customFormat="1" ht="21.75" customHeight="1" x14ac:dyDescent="0.5">
      <c r="A31" s="1154"/>
      <c r="B31" s="443"/>
      <c r="C31" s="375"/>
      <c r="D31" s="448"/>
      <c r="E31" s="448"/>
      <c r="F31" s="448"/>
      <c r="G31" s="448"/>
      <c r="H31" s="448"/>
      <c r="I31" s="448"/>
      <c r="J31" s="375"/>
      <c r="K31" s="375"/>
    </row>
    <row r="32" spans="1:14" s="1184" customFormat="1" ht="21.75" customHeight="1" x14ac:dyDescent="0.5">
      <c r="A32" s="1154"/>
      <c r="B32" s="443"/>
      <c r="C32" s="375"/>
      <c r="D32" s="448"/>
      <c r="E32" s="448"/>
      <c r="F32" s="448"/>
      <c r="G32" s="448"/>
      <c r="H32" s="448"/>
      <c r="I32" s="448"/>
      <c r="J32" s="375"/>
      <c r="K32" s="375"/>
    </row>
    <row r="33" spans="1:11" ht="21.75" customHeight="1" x14ac:dyDescent="0.5">
      <c r="A33" s="1154"/>
      <c r="B33" s="443"/>
      <c r="C33" s="375"/>
      <c r="D33" s="448"/>
      <c r="E33" s="448"/>
      <c r="F33" s="448"/>
      <c r="G33" s="448"/>
      <c r="H33" s="448"/>
      <c r="I33" s="448"/>
      <c r="J33" s="375"/>
      <c r="K33" s="375"/>
    </row>
    <row r="34" spans="1:11" ht="21.75" customHeight="1" x14ac:dyDescent="0.5">
      <c r="A34" s="448"/>
      <c r="B34" s="375"/>
      <c r="C34" s="375"/>
      <c r="D34" s="448"/>
      <c r="E34" s="448"/>
      <c r="F34" s="448"/>
      <c r="G34" s="448"/>
      <c r="H34" s="448"/>
      <c r="I34" s="448"/>
      <c r="J34" s="375"/>
      <c r="K34" s="375"/>
    </row>
    <row r="35" spans="1:11" ht="21.75" customHeight="1" x14ac:dyDescent="0.5">
      <c r="A35" s="448"/>
      <c r="B35" s="375"/>
      <c r="C35" s="375"/>
      <c r="D35" s="448"/>
      <c r="E35" s="448"/>
      <c r="F35" s="448"/>
      <c r="G35" s="448"/>
      <c r="H35" s="448"/>
      <c r="I35" s="448"/>
      <c r="J35" s="375"/>
      <c r="K35" s="375"/>
    </row>
    <row r="36" spans="1:11" ht="21.75" customHeight="1" x14ac:dyDescent="0.5">
      <c r="A36" s="448"/>
      <c r="B36" s="375"/>
      <c r="C36" s="375"/>
      <c r="D36" s="448"/>
      <c r="E36" s="448"/>
      <c r="F36" s="448"/>
      <c r="G36" s="448"/>
      <c r="H36" s="448"/>
      <c r="I36" s="448"/>
      <c r="J36" s="375"/>
      <c r="K36" s="375"/>
    </row>
    <row r="37" spans="1:11" ht="21.75" customHeight="1" x14ac:dyDescent="0.5"/>
    <row r="38" spans="1:11" ht="21.75" customHeight="1" x14ac:dyDescent="0.5"/>
    <row r="39" spans="1:11" ht="21.75" customHeight="1" x14ac:dyDescent="0.5"/>
    <row r="40" spans="1:11" ht="21.75" customHeight="1" x14ac:dyDescent="0.5"/>
    <row r="41" spans="1:11" ht="21.75" customHeight="1" x14ac:dyDescent="0.5"/>
    <row r="42" spans="1:11" ht="21.75" customHeight="1" x14ac:dyDescent="0.5"/>
    <row r="43" spans="1:11" ht="21.75" customHeight="1" x14ac:dyDescent="0.5"/>
    <row r="44" spans="1:11" ht="21.75" customHeight="1" x14ac:dyDescent="0.5"/>
    <row r="45" spans="1:11" ht="21.75" customHeight="1" x14ac:dyDescent="0.5"/>
    <row r="46" spans="1:11" ht="21.75" customHeight="1" x14ac:dyDescent="0.5"/>
    <row r="47" spans="1:11" ht="21.75" customHeight="1" x14ac:dyDescent="0.5"/>
    <row r="48" spans="1:11" ht="21.75" customHeight="1" x14ac:dyDescent="0.5"/>
    <row r="49" ht="21.75" customHeight="1" x14ac:dyDescent="0.5"/>
    <row r="50" ht="21.75" customHeight="1" x14ac:dyDescent="0.5"/>
    <row r="51" ht="21.75" customHeight="1" x14ac:dyDescent="0.5"/>
    <row r="52" ht="21.75" customHeight="1" x14ac:dyDescent="0.5"/>
    <row r="53" ht="21.75" customHeight="1" x14ac:dyDescent="0.5"/>
    <row r="54" ht="21.75" customHeight="1" x14ac:dyDescent="0.5"/>
    <row r="55" ht="21.75" customHeight="1" x14ac:dyDescent="0.5"/>
    <row r="56" ht="21.75" customHeight="1" x14ac:dyDescent="0.5"/>
    <row r="57" ht="21.75" customHeight="1" x14ac:dyDescent="0.5"/>
    <row r="58" ht="21.75" customHeight="1" x14ac:dyDescent="0.5"/>
    <row r="59" ht="21.75" customHeight="1" x14ac:dyDescent="0.5"/>
    <row r="60" ht="21.75" customHeight="1" x14ac:dyDescent="0.5"/>
    <row r="61" ht="21.75" customHeight="1" x14ac:dyDescent="0.5"/>
    <row r="62" ht="21.75" customHeight="1" x14ac:dyDescent="0.5"/>
    <row r="63" ht="21.75" customHeight="1" x14ac:dyDescent="0.5"/>
    <row r="64" ht="21.75" customHeight="1" x14ac:dyDescent="0.5"/>
    <row r="65" ht="21.75" customHeight="1" x14ac:dyDescent="0.5"/>
    <row r="66" ht="21.75" customHeight="1" x14ac:dyDescent="0.5"/>
    <row r="67" ht="21.75" customHeight="1" x14ac:dyDescent="0.5"/>
    <row r="68" ht="21.75" customHeight="1" x14ac:dyDescent="0.5"/>
    <row r="69" ht="21.75" customHeight="1" x14ac:dyDescent="0.5"/>
    <row r="70" ht="21.75" customHeight="1" x14ac:dyDescent="0.5"/>
    <row r="71" ht="21.75" customHeight="1" x14ac:dyDescent="0.5"/>
    <row r="72" ht="21.75" customHeight="1" x14ac:dyDescent="0.5"/>
    <row r="73" ht="21.75" customHeight="1" x14ac:dyDescent="0.5"/>
    <row r="74" ht="21.75" customHeight="1" x14ac:dyDescent="0.5"/>
    <row r="75" ht="21.75" customHeight="1" x14ac:dyDescent="0.5"/>
    <row r="76" ht="21.75" customHeight="1" x14ac:dyDescent="0.5"/>
    <row r="77" ht="21.75" customHeight="1" x14ac:dyDescent="0.5"/>
    <row r="78" ht="21.75" customHeight="1" x14ac:dyDescent="0.5"/>
    <row r="79" ht="21.75" customHeight="1" x14ac:dyDescent="0.5"/>
    <row r="80" ht="21.75" customHeight="1" x14ac:dyDescent="0.5"/>
    <row r="81" ht="21.75" customHeight="1" x14ac:dyDescent="0.5"/>
    <row r="82" ht="21.75" customHeight="1" x14ac:dyDescent="0.5"/>
    <row r="83" ht="21.75" customHeight="1" x14ac:dyDescent="0.5"/>
    <row r="84" ht="21.75" customHeight="1" x14ac:dyDescent="0.5"/>
    <row r="85" ht="21.75" customHeight="1" x14ac:dyDescent="0.5"/>
    <row r="86" ht="21.75" customHeight="1" x14ac:dyDescent="0.5"/>
    <row r="87" ht="21.75" customHeight="1" x14ac:dyDescent="0.5"/>
    <row r="88" ht="21.75" customHeight="1" x14ac:dyDescent="0.5"/>
    <row r="89" ht="21.75" customHeight="1" x14ac:dyDescent="0.5"/>
    <row r="90" ht="21.75" customHeight="1" x14ac:dyDescent="0.5"/>
    <row r="91" ht="21.75" customHeight="1" x14ac:dyDescent="0.5"/>
    <row r="92" ht="21.75" customHeight="1" x14ac:dyDescent="0.5"/>
    <row r="93" ht="21.75" customHeight="1" x14ac:dyDescent="0.5"/>
    <row r="94" ht="21.75" customHeight="1" x14ac:dyDescent="0.5"/>
    <row r="95" ht="21.75" customHeight="1" x14ac:dyDescent="0.5"/>
    <row r="96" ht="21.75" customHeight="1" x14ac:dyDescent="0.5"/>
    <row r="97" ht="21.75" customHeight="1" x14ac:dyDescent="0.5"/>
    <row r="98" ht="21.75" customHeight="1" x14ac:dyDescent="0.5"/>
    <row r="99" ht="21.75" customHeight="1" x14ac:dyDescent="0.5"/>
    <row r="100" ht="21.75" customHeight="1" x14ac:dyDescent="0.5"/>
    <row r="101" ht="21.75" customHeight="1" x14ac:dyDescent="0.5"/>
    <row r="102" ht="21.75" customHeight="1" x14ac:dyDescent="0.5"/>
    <row r="103" ht="21.75" customHeight="1" x14ac:dyDescent="0.5"/>
    <row r="104" ht="21.75" customHeight="1" x14ac:dyDescent="0.5"/>
    <row r="105" ht="21.75" customHeight="1" x14ac:dyDescent="0.5"/>
    <row r="106" ht="21.75" customHeight="1" x14ac:dyDescent="0.5"/>
    <row r="107" ht="21.75" customHeight="1" x14ac:dyDescent="0.5"/>
    <row r="108" ht="21.75" customHeight="1" x14ac:dyDescent="0.5"/>
    <row r="109" ht="21.75" customHeight="1" x14ac:dyDescent="0.5"/>
    <row r="110" ht="21.75" customHeight="1" x14ac:dyDescent="0.5"/>
    <row r="111" ht="21.75" customHeight="1" x14ac:dyDescent="0.5"/>
    <row r="112" ht="21.75" customHeight="1" x14ac:dyDescent="0.5"/>
    <row r="113" ht="21.75" customHeight="1" x14ac:dyDescent="0.5"/>
    <row r="114" ht="21.75" customHeight="1" x14ac:dyDescent="0.5"/>
    <row r="115" ht="21.75" customHeight="1" x14ac:dyDescent="0.5"/>
    <row r="116" ht="21.75" customHeight="1" x14ac:dyDescent="0.5"/>
    <row r="117" ht="21.75" customHeight="1" x14ac:dyDescent="0.5"/>
    <row r="118" ht="21.75" customHeight="1" x14ac:dyDescent="0.5"/>
    <row r="119" ht="21.75" customHeight="1" x14ac:dyDescent="0.5"/>
    <row r="120" ht="21.75" customHeight="1" x14ac:dyDescent="0.5"/>
    <row r="121" ht="21.75" customHeight="1" x14ac:dyDescent="0.5"/>
    <row r="122" ht="21.75" customHeight="1" x14ac:dyDescent="0.5"/>
    <row r="123" ht="21.75" customHeight="1" x14ac:dyDescent="0.5"/>
    <row r="124" ht="21.75" customHeight="1" x14ac:dyDescent="0.5"/>
    <row r="125" ht="21.75" customHeight="1" x14ac:dyDescent="0.5"/>
    <row r="126" ht="21.75" customHeight="1" x14ac:dyDescent="0.5"/>
    <row r="127" ht="21.75" customHeight="1" x14ac:dyDescent="0.5"/>
    <row r="128" ht="21.75" customHeight="1" x14ac:dyDescent="0.5"/>
    <row r="129" ht="21.75" customHeight="1" x14ac:dyDescent="0.5"/>
    <row r="130" ht="21.75" customHeight="1" x14ac:dyDescent="0.5"/>
  </sheetData>
  <mergeCells count="20">
    <mergeCell ref="A6:A7"/>
    <mergeCell ref="B6:C7"/>
    <mergeCell ref="D6:E7"/>
    <mergeCell ref="K6:K7"/>
    <mergeCell ref="F6:G6"/>
    <mergeCell ref="H6:I6"/>
    <mergeCell ref="A17:B17"/>
    <mergeCell ref="H17:K17"/>
    <mergeCell ref="H14:K14"/>
    <mergeCell ref="A16:B16"/>
    <mergeCell ref="H16:K16"/>
    <mergeCell ref="C17:F17"/>
    <mergeCell ref="H22:K22"/>
    <mergeCell ref="A18:B18"/>
    <mergeCell ref="H18:K18"/>
    <mergeCell ref="A20:B20"/>
    <mergeCell ref="H21:K21"/>
    <mergeCell ref="C21:F21"/>
    <mergeCell ref="C18:F18"/>
    <mergeCell ref="H20:K20"/>
  </mergeCells>
  <pageMargins left="0.39370078740157483" right="0" top="0.78740157480314965" bottom="0.39370078740157483" header="0.39370078740157483" footer="0.39370078740157483"/>
  <pageSetup paperSize="9" scale="90" orientation="portrait" horizontalDpi="4294967295" r:id="rId1"/>
  <headerFooter alignWithMargins="0">
    <oddHeader xml:space="preserve">&amp;Rแบบ ปร.4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30</vt:i4>
      </vt:variant>
      <vt:variant>
        <vt:lpstr>ช่วงที่มีชื่อ</vt:lpstr>
      </vt:variant>
      <vt:variant>
        <vt:i4>29</vt:i4>
      </vt:variant>
    </vt:vector>
  </HeadingPairs>
  <TitlesOfParts>
    <vt:vector size="59" baseType="lpstr">
      <vt:lpstr>แบบ ปร.5</vt:lpstr>
      <vt:lpstr>แบบ ปร.6</vt:lpstr>
      <vt:lpstr>ปร.6</vt:lpstr>
      <vt:lpstr>ปร.5 (ก)</vt:lpstr>
      <vt:lpstr>ปร.5 (ข)</vt:lpstr>
      <vt:lpstr>ปร.4 (พ) </vt:lpstr>
      <vt:lpstr>โรงสูบน้ำ</vt:lpstr>
      <vt:lpstr>รางระบาย(2)-</vt:lpstr>
      <vt:lpstr>รางระบาย(1)-</vt:lpstr>
      <vt:lpstr>ป้ายปารประปา</vt:lpstr>
      <vt:lpstr>ป้ายบอกระดับน้ำ</vt:lpstr>
      <vt:lpstr>รั้ว - ประตูรั้ว</vt:lpstr>
      <vt:lpstr>ประสานท่อ</vt:lpstr>
      <vt:lpstr>ประสานท่อภายในโรงสูบน้ำ</vt:lpstr>
      <vt:lpstr>ทดสอบดิน</vt:lpstr>
      <vt:lpstr>ระบบไฟฟ้าภายนอก-ภายใน</vt:lpstr>
      <vt:lpstr>สระพักตะกอน-</vt:lpstr>
      <vt:lpstr>โรงกรอง</vt:lpstr>
      <vt:lpstr>ถังน้ำใส</vt:lpstr>
      <vt:lpstr>ท่อส่งน้ำดิบ </vt:lpstr>
      <vt:lpstr>หอถังสูง</vt:lpstr>
      <vt:lpstr>ระบบท่อส่งน้ำดิบ</vt:lpstr>
      <vt:lpstr>ระบบจ่ายน้ำประปา</vt:lpstr>
      <vt:lpstr>เครื่องสูบน้ำดิบ-</vt:lpstr>
      <vt:lpstr>เครื่องสูบน้ำดี-</vt:lpstr>
      <vt:lpstr>ไฟฟ้า </vt:lpstr>
      <vt:lpstr>ระบบจ่ายสารละลายคลอรีน</vt:lpstr>
      <vt:lpstr>เครื่องมือประการประปา</vt:lpstr>
      <vt:lpstr>กรด-ด่าง-</vt:lpstr>
      <vt:lpstr>สารส้ม</vt:lpstr>
      <vt:lpstr>'กรด-ด่าง-'!Print_Area</vt:lpstr>
      <vt:lpstr>เครื่องมือประการประปา!Print_Area</vt:lpstr>
      <vt:lpstr>'แบบ ปร.6'!Print_Area</vt:lpstr>
      <vt:lpstr>'ปร.5 (ก)'!Print_Area</vt:lpstr>
      <vt:lpstr>ประสานท่อ!Print_Area</vt:lpstr>
      <vt:lpstr>ป้ายบอกระดับน้ำ!Print_Area</vt:lpstr>
      <vt:lpstr>ระบบจ่ายน้ำประปา!Print_Area</vt:lpstr>
      <vt:lpstr>ระบบท่อส่งน้ำดิบ!Print_Area</vt:lpstr>
      <vt:lpstr>'รั้ว - ประตูรั้ว'!Print_Area</vt:lpstr>
      <vt:lpstr>'รางระบาย(1)-'!Print_Area</vt:lpstr>
      <vt:lpstr>โรงกรอง!Print_Area</vt:lpstr>
      <vt:lpstr>'สระพักตะกอน-'!Print_Area</vt:lpstr>
      <vt:lpstr>สารส้ม!Print_Area</vt:lpstr>
      <vt:lpstr>หอถังสูง!Print_Area</vt:lpstr>
      <vt:lpstr>'กรด-ด่าง-'!Print_Titles</vt:lpstr>
      <vt:lpstr>เครื่องมือประการประปา!Print_Titles</vt:lpstr>
      <vt:lpstr>ถังน้ำใส!Print_Titles</vt:lpstr>
      <vt:lpstr>'ท่อส่งน้ำดิบ '!Print_Titles</vt:lpstr>
      <vt:lpstr>ประสานท่อ!Print_Titles</vt:lpstr>
      <vt:lpstr>ประสานท่อภายในโรงสูบน้ำ!Print_Titles</vt:lpstr>
      <vt:lpstr>ระบบจ่ายน้ำประปา!Print_Titles</vt:lpstr>
      <vt:lpstr>ระบบท่อส่งน้ำดิบ!Print_Titles</vt:lpstr>
      <vt:lpstr>'ระบบไฟฟ้าภายนอก-ภายใน'!Print_Titles</vt:lpstr>
      <vt:lpstr>'รั้ว - ประตูรั้ว'!Print_Titles</vt:lpstr>
      <vt:lpstr>โรงกรอง!Print_Titles</vt:lpstr>
      <vt:lpstr>โรงสูบน้ำ!Print_Titles</vt:lpstr>
      <vt:lpstr>'สระพักตะกอน-'!Print_Titles</vt:lpstr>
      <vt:lpstr>สารส้ม!Print_Titles</vt:lpstr>
      <vt:lpstr>หอถังสูง!Print_Titles</vt:lpstr>
    </vt:vector>
  </TitlesOfParts>
  <Company>Rural Water Supply Division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Administration Section</dc:creator>
  <cp:lastModifiedBy>Mr.KKD</cp:lastModifiedBy>
  <cp:lastPrinted>2016-12-08T06:17:30Z</cp:lastPrinted>
  <dcterms:created xsi:type="dcterms:W3CDTF">1998-09-08T09:15:46Z</dcterms:created>
  <dcterms:modified xsi:type="dcterms:W3CDTF">2016-12-08T06:18:21Z</dcterms:modified>
</cp:coreProperties>
</file>